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8790" windowHeight="7830" activeTab="1"/>
  </bookViews>
  <sheets>
    <sheet name="Closed System" sheetId="1" r:id="rId1"/>
    <sheet name="OPEN SYSTEM" sheetId="2" r:id="rId2"/>
  </sheets>
  <definedNames>
    <definedName name="solver_adj" localSheetId="0" hidden="1">'Closed System'!$C$24</definedName>
    <definedName name="solver_adj" localSheetId="1" hidden="1">'OPEN SYSTEM'!$C$21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'Closed System'!$C$19</definedName>
    <definedName name="solver_lhs1" localSheetId="1" hidden="1">'OPEN SYSTEM'!$C$19</definedName>
    <definedName name="solver_lhs2" localSheetId="0" hidden="1">'Closed System'!$C$19</definedName>
    <definedName name="solver_lhs2" localSheetId="1" hidden="1">'OPEN SYSTEM'!$C$19</definedName>
    <definedName name="solver_lin" localSheetId="0" hidden="1">2</definedName>
    <definedName name="solver_lin" localSheetId="1" hidden="1">2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"""""""""""""""""""""""""""""""""""""""""""""""""""""""""""""""0,075"""""""""""""""""""""""""""""""""""""""""""""""""""""""""""""""</definedName>
    <definedName name="solver_msl" localSheetId="0" hidden="1">2</definedName>
    <definedName name="solver_neg" localSheetId="0" hidden="1">2</definedName>
    <definedName name="solver_neg" localSheetId="1" hidden="1">2</definedName>
    <definedName name="solver_nod" localSheetId="0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'Closed System'!$H$24</definedName>
    <definedName name="solver_opt" localSheetId="1" hidden="1">'OPEN SYSTEM'!$H$21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el1" localSheetId="0" hidden="1">3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hs1" localSheetId="0" hidden="1">0</definedName>
    <definedName name="solver_rhs1" localSheetId="1" hidden="1">0</definedName>
    <definedName name="solver_rhs2" localSheetId="0" hidden="1">0</definedName>
    <definedName name="solver_rhs2" localSheetId="1" hidden="1">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tim" localSheetId="0" hidden="1">100</definedName>
    <definedName name="solver_tim" localSheetId="1" hidden="1">100</definedName>
    <definedName name="solver_tol" localSheetId="0" hidden="1">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<sst xmlns="http://schemas.openxmlformats.org/spreadsheetml/2006/main" count="65" uniqueCount="42">
  <si>
    <t>pH</t>
  </si>
  <si>
    <t>pKw</t>
  </si>
  <si>
    <t>pK1</t>
  </si>
  <si>
    <t>pK2</t>
  </si>
  <si>
    <t>Alk</t>
  </si>
  <si>
    <t>Bicarbonate:</t>
  </si>
  <si>
    <t>Carbonic acid:</t>
  </si>
  <si>
    <t>Carbonate-alkalinity</t>
  </si>
  <si>
    <t>Carbonate:</t>
  </si>
  <si>
    <t>Hydroxide-Alkalinity</t>
  </si>
  <si>
    <t>abs(minimising function)</t>
  </si>
  <si>
    <t>Kw</t>
  </si>
  <si>
    <t>K1</t>
  </si>
  <si>
    <t>K2</t>
  </si>
  <si>
    <r>
      <t>[H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</si>
  <si>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0</t>
    </r>
  </si>
  <si>
    <r>
      <t>a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</si>
  <si>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1</t>
    </r>
  </si>
  <si>
    <t>KH</t>
  </si>
  <si>
    <t>Numerical calculation of pH in carbonic acid-carbonate open systems</t>
  </si>
  <si>
    <t>Numerical calculation of pH in carbonic acid-carbonate closed systems</t>
  </si>
  <si>
    <t>Waste streams:</t>
  </si>
  <si>
    <t>ALKa</t>
  </si>
  <si>
    <t>ALKb</t>
  </si>
  <si>
    <t>desired pH</t>
  </si>
  <si>
    <t xml:space="preserve">Volume b arbitrarily set to 1 </t>
  </si>
  <si>
    <t>[Alk] = [HCO3-] + 2  [CO3-]  +  [OH-]  -  [H+]</t>
  </si>
  <si>
    <t xml:space="preserve">0 = [HCO3-] + 2  [CO3-]  +  [OH-]  -  [H+] - [Alk] </t>
  </si>
  <si>
    <t>(minimising function)</t>
  </si>
  <si>
    <r>
      <t>c</t>
    </r>
    <r>
      <rPr>
        <vertAlign val="subscript"/>
        <sz val="10"/>
        <rFont val="Arial"/>
        <family val="2"/>
      </rPr>
      <t>T</t>
    </r>
  </si>
  <si>
    <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a</t>
    </r>
  </si>
  <si>
    <r>
      <t>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b</t>
    </r>
  </si>
  <si>
    <t>p(CO2)</t>
  </si>
  <si>
    <r>
      <t xml:space="preserve">0 = </t>
    </r>
    <r>
      <rPr>
        <sz val="12"/>
        <rFont val="Symbol"/>
        <family val="1"/>
      </rP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>*c</t>
    </r>
    <r>
      <rPr>
        <vertAlign val="subscript"/>
        <sz val="12"/>
        <rFont val="Arial"/>
        <family val="2"/>
      </rPr>
      <t>T</t>
    </r>
    <r>
      <rPr>
        <sz val="12"/>
        <rFont val="Arial"/>
        <family val="0"/>
      </rPr>
      <t xml:space="preserve"> + 2*</t>
    </r>
    <r>
      <rPr>
        <sz val="12"/>
        <rFont val="Symbol"/>
        <family val="1"/>
      </rPr>
      <t>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*c</t>
    </r>
    <r>
      <rPr>
        <vertAlign val="subscript"/>
        <sz val="12"/>
        <rFont val="Arial"/>
        <family val="2"/>
      </rPr>
      <t>T</t>
    </r>
    <r>
      <rPr>
        <sz val="12"/>
        <rFont val="Arial"/>
        <family val="0"/>
      </rPr>
      <t xml:space="preserve"> + Kw/[H+]</t>
    </r>
    <r>
      <rPr>
        <sz val="12"/>
        <rFont val="Arial"/>
        <family val="0"/>
      </rPr>
      <t xml:space="preserve"> - [H+] - [Alk]</t>
    </r>
  </si>
  <si>
    <r>
      <t xml:space="preserve">0 = </t>
    </r>
    <r>
      <rPr>
        <sz val="12"/>
        <rFont val="Symbol"/>
        <family val="1"/>
      </rP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>*p(CO2)*K</t>
    </r>
    <r>
      <rPr>
        <vertAlign val="subscript"/>
        <sz val="12"/>
        <rFont val="Arial"/>
        <family val="2"/>
      </rPr>
      <t>H</t>
    </r>
    <r>
      <rPr>
        <sz val="12"/>
        <rFont val="Arial"/>
        <family val="0"/>
      </rPr>
      <t>/</t>
    </r>
    <r>
      <rPr>
        <sz val="12"/>
        <rFont val="Symbol"/>
        <family val="1"/>
      </rPr>
      <t>a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+ 2*</t>
    </r>
    <r>
      <rPr>
        <sz val="12"/>
        <rFont val="Symbol"/>
        <family val="1"/>
      </rPr>
      <t>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0"/>
      </rPr>
      <t>*p(CO2)*K</t>
    </r>
    <r>
      <rPr>
        <vertAlign val="subscript"/>
        <sz val="12"/>
        <rFont val="Arial"/>
        <family val="2"/>
      </rPr>
      <t>H</t>
    </r>
    <r>
      <rPr>
        <sz val="12"/>
        <rFont val="Arial"/>
        <family val="0"/>
      </rPr>
      <t>/</t>
    </r>
    <r>
      <rPr>
        <sz val="12"/>
        <rFont val="Symbol"/>
        <family val="1"/>
      </rPr>
      <t>a</t>
    </r>
    <r>
      <rPr>
        <vertAlign val="subscript"/>
        <sz val="12"/>
        <rFont val="Arial"/>
        <family val="2"/>
      </rPr>
      <t>0</t>
    </r>
    <r>
      <rPr>
        <sz val="12"/>
        <rFont val="Arial"/>
        <family val="0"/>
      </rPr>
      <t xml:space="preserve"> +Kw/[H+]</t>
    </r>
    <r>
      <rPr>
        <sz val="12"/>
        <rFont val="Arial"/>
        <family val="0"/>
      </rPr>
      <t xml:space="preserve"> - [H+] - [Alk]</t>
    </r>
  </si>
  <si>
    <t>Volume a in L</t>
  </si>
  <si>
    <t xml:space="preserve">   </t>
  </si>
  <si>
    <t>gelb: Ausgabewerte</t>
  </si>
  <si>
    <t>türkis: Formeln</t>
  </si>
  <si>
    <t>grün: Eingabebereich</t>
  </si>
  <si>
    <t>Va = ([ALKb] - a1*cT - 2*a2*cT - Kw/[H+] + [H+])/(Kw/[H+] - [H+] -[ALKa])</t>
  </si>
  <si>
    <t>Zum Vergleich: Analytische Lösung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</si>
</sst>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0"/>
  </numFmts>
  <fonts count="42">
    <font>
      <sz val="10"/>
      <name val="Arial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sz val="12"/>
      <name val="Arial"/>
      <family val="0"/>
    </font>
    <font>
      <sz val="12"/>
      <name val="Symbol"/>
      <family val="1"/>
    </font>
    <font>
      <vertAlign val="sub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1">
    <xf numFmtId="0" fontId="0" fillId="0" borderId="0" xfId="0" applyAlignment="1">
      <alignment/>
    </xf>
    <xf numFmtId="172" fontId="0" fillId="0" borderId="0" xfId="0" applyNumberForma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11" fontId="0" fillId="34" borderId="0" xfId="0" applyNumberFormat="1" applyFill="1" applyAlignment="1">
      <alignment/>
    </xf>
    <xf numFmtId="0" fontId="0" fillId="35" borderId="0" xfId="0" applyFill="1" applyAlignment="1">
      <alignment/>
    </xf>
    <xf numFmtId="11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5" fillId="34" borderId="0" xfId="0" applyFont="1" applyFill="1" applyAlignment="1">
      <alignment/>
    </xf>
    <xf numFmtId="0" fontId="0" fillId="0" borderId="0" xfId="0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11" fontId="0" fillId="38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="200" zoomScaleNormal="200" zoomScalePageLayoutView="0" workbookViewId="0" topLeftCell="A24">
      <selection activeCell="C24" sqref="C24"/>
    </sheetView>
  </sheetViews>
  <sheetFormatPr defaultColWidth="11.421875" defaultRowHeight="12.75"/>
  <cols>
    <col min="2" max="2" width="17.8515625" style="0" customWidth="1"/>
    <col min="3" max="3" width="13.8515625" style="0" customWidth="1"/>
    <col min="4" max="4" width="14.421875" style="0" customWidth="1"/>
    <col min="5" max="5" width="12.28125" style="0" bestFit="1" customWidth="1"/>
    <col min="7" max="7" width="11.28125" style="0" customWidth="1"/>
    <col min="8" max="8" width="16.7109375" style="0" customWidth="1"/>
    <col min="10" max="10" width="12.8515625" style="0" customWidth="1"/>
    <col min="11" max="11" width="23.140625" style="0" customWidth="1"/>
  </cols>
  <sheetData>
    <row r="1" ht="15.75">
      <c r="A1" s="4" t="s">
        <v>20</v>
      </c>
    </row>
    <row r="2" ht="15.75">
      <c r="B2" s="4"/>
    </row>
    <row r="4" spans="1:7" ht="12.75">
      <c r="A4" t="s">
        <v>1</v>
      </c>
      <c r="B4">
        <v>14</v>
      </c>
      <c r="C4" t="s">
        <v>11</v>
      </c>
      <c r="D4">
        <f>10^-B4</f>
        <v>1E-14</v>
      </c>
      <c r="F4" s="14" t="s">
        <v>38</v>
      </c>
      <c r="G4" s="15"/>
    </row>
    <row r="5" spans="1:7" ht="12.75">
      <c r="A5" t="s">
        <v>2</v>
      </c>
      <c r="B5">
        <v>6.35</v>
      </c>
      <c r="C5" t="s">
        <v>12</v>
      </c>
      <c r="D5">
        <f>10^-B5</f>
        <v>4.466835921509633E-07</v>
      </c>
      <c r="F5" s="14" t="s">
        <v>37</v>
      </c>
      <c r="G5" s="15"/>
    </row>
    <row r="6" spans="1:7" ht="12.75">
      <c r="A6" t="s">
        <v>3</v>
      </c>
      <c r="B6">
        <v>10.33</v>
      </c>
      <c r="C6" t="s">
        <v>13</v>
      </c>
      <c r="D6">
        <f>10^-B6</f>
        <v>4.677351412871978E-11</v>
      </c>
      <c r="F6" s="14" t="s">
        <v>39</v>
      </c>
      <c r="G6" s="15"/>
    </row>
    <row r="8" ht="12.75">
      <c r="A8" t="s">
        <v>26</v>
      </c>
    </row>
    <row r="9" spans="1:8" ht="12.75">
      <c r="A9" t="s">
        <v>27</v>
      </c>
      <c r="H9" t="s">
        <v>36</v>
      </c>
    </row>
    <row r="10" spans="1:5" ht="21.75" customHeight="1">
      <c r="A10" s="16" t="s">
        <v>33</v>
      </c>
      <c r="B10" s="9"/>
      <c r="C10" s="9"/>
      <c r="D10" s="9" t="s">
        <v>28</v>
      </c>
      <c r="E10" s="9"/>
    </row>
    <row r="12" spans="1:7" ht="12.75">
      <c r="A12" s="15" t="s">
        <v>6</v>
      </c>
      <c r="E12" s="2"/>
      <c r="F12" s="2"/>
      <c r="G12" s="2"/>
    </row>
    <row r="13" spans="1:8" ht="15.75">
      <c r="A13" t="s">
        <v>29</v>
      </c>
      <c r="B13" t="s">
        <v>4</v>
      </c>
      <c r="C13" t="s">
        <v>0</v>
      </c>
      <c r="D13" t="s">
        <v>14</v>
      </c>
      <c r="E13" s="5" t="s">
        <v>15</v>
      </c>
      <c r="F13" s="5" t="s">
        <v>17</v>
      </c>
      <c r="G13" s="5" t="s">
        <v>16</v>
      </c>
      <c r="H13" s="17" t="s">
        <v>10</v>
      </c>
    </row>
    <row r="14" spans="1:9" ht="12.75">
      <c r="A14" s="12">
        <v>0.0001</v>
      </c>
      <c r="B14" s="12">
        <v>0</v>
      </c>
      <c r="C14" s="7">
        <v>5.189453343460862</v>
      </c>
      <c r="D14">
        <f aca="true" t="shared" si="0" ref="D14:D21">10^(-C14)</f>
        <v>6.464674406874483E-06</v>
      </c>
      <c r="E14">
        <f aca="true" t="shared" si="1" ref="E14:E21">1/($D$5/D14+$D$5*$D$6/D14^2+1)</f>
        <v>0.9353691973123315</v>
      </c>
      <c r="F14">
        <f aca="true" t="shared" si="2" ref="F14:F19">1/(D14/$D$5+$D$6/D14+1)</f>
        <v>0.06463033507125047</v>
      </c>
      <c r="G14">
        <f aca="true" t="shared" si="3" ref="G14:G19">1/(D14^2/($D$5*$D$6)+D14/$D$6+1)</f>
        <v>4.6761641814232846E-07</v>
      </c>
      <c r="H14" s="10">
        <f aca="true" t="shared" si="4" ref="H14:H21">ABS(F14*$A14+2*G14*$A14+$D$4/D14-D14-$B14)</f>
        <v>5.081518566390011E-13</v>
      </c>
      <c r="I14" s="2"/>
    </row>
    <row r="15" spans="1:9" ht="12.75">
      <c r="A15" s="12">
        <v>0.001</v>
      </c>
      <c r="B15" s="12">
        <v>-0.0005</v>
      </c>
      <c r="C15" s="7">
        <v>3.300256610378878</v>
      </c>
      <c r="D15">
        <f t="shared" si="0"/>
        <v>0.0005008911859843062</v>
      </c>
      <c r="E15">
        <f t="shared" si="1"/>
        <v>0.9991090167710595</v>
      </c>
      <c r="F15">
        <f t="shared" si="2"/>
        <v>0.0008909831457399547</v>
      </c>
      <c r="G15">
        <f t="shared" si="3"/>
        <v>8.32005312168234E-11</v>
      </c>
      <c r="H15" s="10">
        <f t="shared" si="4"/>
        <v>1.8270774921214789E-10</v>
      </c>
      <c r="I15" s="2"/>
    </row>
    <row r="16" spans="1:9" ht="12.75">
      <c r="A16" s="12">
        <v>0.0001</v>
      </c>
      <c r="B16" s="12">
        <v>0.0004</v>
      </c>
      <c r="C16" s="7">
        <v>6.1853276781373125</v>
      </c>
      <c r="D16">
        <f t="shared" si="0"/>
        <v>6.526379470684468E-07</v>
      </c>
      <c r="E16">
        <f t="shared" si="1"/>
        <v>0.5936561042567596</v>
      </c>
      <c r="F16">
        <f t="shared" si="2"/>
        <v>0.40631477581542647</v>
      </c>
      <c r="G16">
        <f t="shared" si="3"/>
        <v>2.9119927814000207E-05</v>
      </c>
      <c r="H16" s="10">
        <f t="shared" si="4"/>
        <v>0.00036000001394882806</v>
      </c>
      <c r="I16" s="2"/>
    </row>
    <row r="17" spans="1:9" ht="12.75">
      <c r="A17" s="12">
        <v>0.001</v>
      </c>
      <c r="B17" s="12">
        <v>-0.001</v>
      </c>
      <c r="C17" s="7">
        <v>2.999980605750079</v>
      </c>
      <c r="D17">
        <f t="shared" si="0"/>
        <v>0.0010000446579078927</v>
      </c>
      <c r="E17">
        <f t="shared" si="1"/>
        <v>0.999553535753379</v>
      </c>
      <c r="F17">
        <f t="shared" si="2"/>
        <v>0.00044646422573924526</v>
      </c>
      <c r="G17">
        <f t="shared" si="3"/>
        <v>2.088176823450007E-11</v>
      </c>
      <c r="H17" s="10">
        <f t="shared" si="4"/>
        <v>4.0181635916356276E-07</v>
      </c>
      <c r="I17" s="2"/>
    </row>
    <row r="18" spans="1:9" ht="12.75">
      <c r="A18" s="12">
        <v>0.001</v>
      </c>
      <c r="B18" s="12">
        <v>0.001</v>
      </c>
      <c r="C18" s="7">
        <v>8.297240889252818</v>
      </c>
      <c r="D18">
        <f t="shared" si="0"/>
        <v>5.043814557064556E-09</v>
      </c>
      <c r="E18">
        <f t="shared" si="1"/>
        <v>0.011064158360276417</v>
      </c>
      <c r="F18">
        <f t="shared" si="2"/>
        <v>0.9798492677676226</v>
      </c>
      <c r="G18">
        <f t="shared" si="3"/>
        <v>0.009086573872100833</v>
      </c>
      <c r="H18" s="10">
        <f t="shared" si="4"/>
        <v>1.882418916923645E-12</v>
      </c>
      <c r="I18" s="2"/>
    </row>
    <row r="19" spans="1:9" ht="12.75">
      <c r="A19" s="13"/>
      <c r="B19" s="12">
        <v>0</v>
      </c>
      <c r="C19" s="7">
        <v>6.999517950412376</v>
      </c>
      <c r="D19">
        <f t="shared" si="0"/>
        <v>1.0011105764283374E-07</v>
      </c>
      <c r="E19">
        <f t="shared" si="1"/>
        <v>0.1830172668526103</v>
      </c>
      <c r="F19">
        <f t="shared" si="2"/>
        <v>0.8166012037854778</v>
      </c>
      <c r="G19">
        <f t="shared" si="3"/>
        <v>0.00038152936191183847</v>
      </c>
      <c r="H19" s="10">
        <f t="shared" si="4"/>
        <v>2.2199208449148127E-10</v>
      </c>
      <c r="I19" s="2"/>
    </row>
    <row r="20" spans="1:9" ht="12.75">
      <c r="A20" s="12">
        <v>0.001</v>
      </c>
      <c r="B20" s="12">
        <v>0.005</v>
      </c>
      <c r="C20" s="7">
        <v>11.486457913293558</v>
      </c>
      <c r="D20">
        <f t="shared" si="0"/>
        <v>3.2624366455615904E-12</v>
      </c>
      <c r="E20">
        <f t="shared" si="1"/>
        <v>4.762136174518941E-07</v>
      </c>
      <c r="F20">
        <f>1/(D20/$D$5+$D$6/D20+1)</f>
        <v>0.06520182072010781</v>
      </c>
      <c r="G20">
        <f>1/(D20^2/($D$5*$D$6)+D20/$D$6+1)</f>
        <v>0.9347977030662747</v>
      </c>
      <c r="H20" s="10">
        <f t="shared" si="4"/>
        <v>9.153844085507679E-09</v>
      </c>
      <c r="I20" s="2"/>
    </row>
    <row r="21" spans="1:9" ht="12.75">
      <c r="A21" s="12">
        <v>0.00285</v>
      </c>
      <c r="B21" s="12">
        <v>0.0024</v>
      </c>
      <c r="C21" s="7">
        <v>7.075191026874692</v>
      </c>
      <c r="D21">
        <f t="shared" si="0"/>
        <v>8.410251306333787E-08</v>
      </c>
      <c r="E21">
        <f t="shared" si="1"/>
        <v>0.15837484883775255</v>
      </c>
      <c r="F21">
        <f>1/(D21/$D$5+$D$6/D21+1)</f>
        <v>0.8411573424914902</v>
      </c>
      <c r="G21">
        <f>1/(D21^2/($D$5*$D$6)+D21/$D$6+1)</f>
        <v>0.0004678086707572233</v>
      </c>
      <c r="H21" s="10">
        <f t="shared" si="4"/>
        <v>2.644778172508633E-10</v>
      </c>
      <c r="I21" s="2"/>
    </row>
    <row r="22" spans="1:9" ht="12.75">
      <c r="A22" s="12">
        <v>0.00285</v>
      </c>
      <c r="B22" s="12">
        <v>0.024</v>
      </c>
      <c r="C22" s="7">
        <v>12.26322415180338</v>
      </c>
      <c r="D22">
        <f>10^(-C22)</f>
        <v>5.454762525292909E-13</v>
      </c>
      <c r="E22">
        <f>1/($D$5/D22+$D$5*$D$6/D22^2+1)</f>
        <v>1.4077198044952385E-08</v>
      </c>
      <c r="F22">
        <f>1/(D22/$D$5+$D$6/D22+1)</f>
        <v>0.011527639124495514</v>
      </c>
      <c r="G22">
        <f>1/(D22^2/($D$5*$D$6)+D22/$D$6+1)</f>
        <v>0.9884723467983064</v>
      </c>
      <c r="H22" s="10">
        <f>ABS(F22*$A22+2*G22*$A22+$D$4/D22-D22-$B22)</f>
        <v>2.500888239657939E-07</v>
      </c>
      <c r="I22" s="2"/>
    </row>
    <row r="23" spans="1:9" ht="12.75">
      <c r="A23" s="12">
        <v>0.001</v>
      </c>
      <c r="B23" s="12">
        <v>4E-05</v>
      </c>
      <c r="C23" s="7">
        <v>5.059397592385076</v>
      </c>
      <c r="D23">
        <f>10^(-C23)</f>
        <v>8.721725372859345E-06</v>
      </c>
      <c r="E23">
        <f>1/($D$5/D23+$D$5*$D$6/D23^2+1)</f>
        <v>0.9512798924378174</v>
      </c>
      <c r="F23">
        <f>1/(D23/$D$5+$D$6/D23+1)</f>
        <v>0.04871984628378632</v>
      </c>
      <c r="G23">
        <f>1/(D23^2/($D$5*$D$6)+D23/$D$6+1)</f>
        <v>2.6127839631307383E-07</v>
      </c>
      <c r="H23" s="10">
        <f>ABS(F23*$A23+2*G23*$A23+$D$4/D23-D23-$B23)</f>
        <v>2.0997015278946757E-10</v>
      </c>
      <c r="I23" s="2"/>
    </row>
    <row r="24" spans="1:9" ht="12.75">
      <c r="A24" s="12">
        <v>0.001</v>
      </c>
      <c r="B24" s="12">
        <v>0.0002</v>
      </c>
      <c r="C24" s="7">
        <v>5.752679979086534</v>
      </c>
      <c r="D24">
        <f>10^(-C24)</f>
        <v>1.7673396500689466E-06</v>
      </c>
      <c r="E24">
        <f>1/($D$5/D24+$D$5*$D$6/D24^2+1)</f>
        <v>0.7982437491025657</v>
      </c>
      <c r="F24">
        <f>1/(D24/$D$5+$D$6/D24+1)</f>
        <v>0.2017509114602144</v>
      </c>
      <c r="G24">
        <f>1/(D24^2/($D$5*$D$6)+D24/$D$6+1)</f>
        <v>5.339437219833944E-06</v>
      </c>
      <c r="H24" s="10">
        <f>ABS(F24*$A24+2*G24*$A24+$D$4/D24-D24-$B24)</f>
        <v>9.109346553438057E-11</v>
      </c>
      <c r="I24" s="2"/>
    </row>
    <row r="25" spans="1:9" ht="12.75">
      <c r="A25" s="12"/>
      <c r="B25" s="12"/>
      <c r="C25" s="7"/>
      <c r="H25" s="10"/>
      <c r="I25" s="2"/>
    </row>
    <row r="26" spans="1:9" ht="12.75">
      <c r="A26" s="12"/>
      <c r="B26" s="12"/>
      <c r="C26" s="7"/>
      <c r="H26" s="10"/>
      <c r="I26" s="2"/>
    </row>
    <row r="27" spans="1:9" ht="12.75">
      <c r="A27" s="15" t="s">
        <v>5</v>
      </c>
      <c r="C27" s="3"/>
      <c r="H27" s="2"/>
      <c r="I27" s="2"/>
    </row>
    <row r="28" spans="3:9" ht="12.75">
      <c r="C28" s="3"/>
      <c r="H28" s="2"/>
      <c r="I28" s="2"/>
    </row>
    <row r="29" spans="2:9" ht="12.75">
      <c r="B29" t="s">
        <v>7</v>
      </c>
      <c r="C29" s="3"/>
      <c r="H29" s="2"/>
      <c r="I29" s="2"/>
    </row>
    <row r="30" spans="1:9" ht="12.75">
      <c r="A30" s="12">
        <v>0.001</v>
      </c>
      <c r="B30" s="12">
        <v>-0.001</v>
      </c>
      <c r="C30" s="18">
        <v>4.679583303668788</v>
      </c>
      <c r="D30">
        <f>10^(-C30)</f>
        <v>2.09130172812623E-05</v>
      </c>
      <c r="E30">
        <f>1/($D$5/D30+$D$5*$D$6/D30^2+1)</f>
        <v>0.9790875081562822</v>
      </c>
      <c r="F30">
        <f>1/(D30/$D$5+$D$6/D30+1)</f>
        <v>0.020912445071483533</v>
      </c>
      <c r="G30">
        <f>1/(D30^2/($D$5*$D$6)+D30/$D$6+1)</f>
        <v>4.677223433911258E-08</v>
      </c>
      <c r="H30" s="10">
        <f>ABS(-$E30*$A30+$G30*$A30+$D$4/$D30-$D30-$B30)</f>
        <v>4.942331266466482E-13</v>
      </c>
      <c r="I30" s="2"/>
    </row>
    <row r="31" spans="1:9" ht="12.75">
      <c r="A31" s="13"/>
      <c r="B31" s="13"/>
      <c r="C31" s="18"/>
      <c r="H31" s="10"/>
      <c r="I31" s="2"/>
    </row>
    <row r="32" spans="1:9" ht="12.75">
      <c r="A32" s="13"/>
      <c r="B32" s="13"/>
      <c r="C32" s="18"/>
      <c r="H32" s="10"/>
      <c r="I32" s="2"/>
    </row>
    <row r="33" spans="1:9" ht="12.75">
      <c r="A33" s="15" t="s">
        <v>8</v>
      </c>
      <c r="C33" s="3"/>
      <c r="H33" s="20"/>
      <c r="I33" s="2"/>
    </row>
    <row r="34" spans="3:9" ht="12.75">
      <c r="C34" s="3"/>
      <c r="H34" s="2"/>
      <c r="I34" s="2"/>
    </row>
    <row r="35" spans="2:9" ht="12.75">
      <c r="B35" t="s">
        <v>9</v>
      </c>
      <c r="C35" s="3"/>
      <c r="H35" s="2"/>
      <c r="I35" s="2"/>
    </row>
    <row r="36" spans="1:9" ht="12.75">
      <c r="A36" s="12">
        <v>0.001</v>
      </c>
      <c r="B36" s="12">
        <v>-0.001</v>
      </c>
      <c r="C36" s="18">
        <v>8.297241189953809</v>
      </c>
      <c r="D36">
        <f>10^(-C36)</f>
        <v>5.043811064780906E-09</v>
      </c>
      <c r="E36">
        <f>1/($D$5/D36+$D$5*$D$6/D36^2+1)</f>
        <v>0.011064150714720269</v>
      </c>
      <c r="F36">
        <f>1/(D36/$D$5+$D$6/D36+1)</f>
        <v>0.9798492691092854</v>
      </c>
      <c r="G36">
        <f>1/(D36^2/($D$5*$D$6)+D36/$D$6+1)</f>
        <v>0.009086580175994306</v>
      </c>
      <c r="H36" s="10">
        <f>ABS(-2*$E36*$A36-$F36*$A36+$D$4/$D36-$D36-$B36)</f>
        <v>1.3443273404190048E-11</v>
      </c>
      <c r="I36" s="2"/>
    </row>
    <row r="37" spans="1:8" ht="12.75">
      <c r="A37" s="12">
        <v>0.001</v>
      </c>
      <c r="B37" s="12">
        <v>-0.002</v>
      </c>
      <c r="C37" s="18">
        <v>4.679583025194593</v>
      </c>
      <c r="D37">
        <f>10^(-C37)</f>
        <v>2.091303069091349E-05</v>
      </c>
      <c r="E37">
        <f>1/($D$5/D37+$D$5*$D$6/D37^2+1)</f>
        <v>0.9790875212851954</v>
      </c>
      <c r="F37">
        <f>1/(D37/$D$5+$D$6/D37+1)</f>
        <v>0.020912431942629667</v>
      </c>
      <c r="G37">
        <f>1/(D37^2/($D$5*$D$6)+D37/$D$6+1)</f>
        <v>4.677217498463652E-08</v>
      </c>
      <c r="H37" s="10">
        <f>ABS(-2*$E37*$A37-$F37*$A37+$D$4/$D37-$D37-$B37)</f>
        <v>2.703316346816531E-11</v>
      </c>
    </row>
    <row r="38" spans="1:8" ht="12.75">
      <c r="A38" s="13"/>
      <c r="B38" s="13"/>
      <c r="C38" s="19"/>
      <c r="G38" s="2"/>
      <c r="H38" s="10"/>
    </row>
    <row r="39" spans="1:8" ht="12.75">
      <c r="A39" s="13"/>
      <c r="B39" s="13"/>
      <c r="C39" s="19"/>
      <c r="G39" s="2"/>
      <c r="H39" s="10"/>
    </row>
    <row r="40" spans="1:8" ht="12.75">
      <c r="A40" s="13"/>
      <c r="B40" s="13"/>
      <c r="C40" s="19"/>
      <c r="G40" s="2"/>
      <c r="H40" s="10"/>
    </row>
    <row r="41" spans="1:11" ht="12.75">
      <c r="A41" s="15" t="s">
        <v>21</v>
      </c>
      <c r="C41" s="1"/>
      <c r="G41" s="2"/>
      <c r="K41" s="15" t="s">
        <v>25</v>
      </c>
    </row>
    <row r="42" spans="1:14" ht="15.75">
      <c r="A42" t="s">
        <v>30</v>
      </c>
      <c r="B42" t="s">
        <v>22</v>
      </c>
      <c r="C42" s="1" t="s">
        <v>31</v>
      </c>
      <c r="D42" t="s">
        <v>23</v>
      </c>
      <c r="E42" s="17" t="s">
        <v>35</v>
      </c>
      <c r="F42" t="s">
        <v>24</v>
      </c>
      <c r="G42" t="s">
        <v>14</v>
      </c>
      <c r="H42" s="5" t="s">
        <v>15</v>
      </c>
      <c r="I42" s="5" t="s">
        <v>17</v>
      </c>
      <c r="J42" s="5" t="s">
        <v>16</v>
      </c>
      <c r="K42" s="9" t="s">
        <v>10</v>
      </c>
      <c r="L42" s="14" t="s">
        <v>41</v>
      </c>
      <c r="M42" s="15"/>
      <c r="N42" s="15"/>
    </row>
    <row r="43" spans="1:18" ht="12.75">
      <c r="A43" s="12">
        <v>0</v>
      </c>
      <c r="B43" s="12">
        <v>-0.012</v>
      </c>
      <c r="C43" s="12">
        <v>0.003</v>
      </c>
      <c r="D43" s="12">
        <v>0.01028</v>
      </c>
      <c r="E43" s="6">
        <v>0.6227889125002087</v>
      </c>
      <c r="F43" s="12">
        <v>7.5</v>
      </c>
      <c r="G43">
        <f>10^(-F43)</f>
        <v>3.16227766016837E-08</v>
      </c>
      <c r="H43">
        <f>1/($D$5/G43+$D$5*$D$6/G43^2+1)</f>
        <v>0.06602286273379673</v>
      </c>
      <c r="I43">
        <f>1/(G43/$D$5+$D$6/G43+1)</f>
        <v>0.9325977241496269</v>
      </c>
      <c r="J43">
        <f>1/(G43^2/($D$5*$D$6)+G43/$D$6+1)</f>
        <v>0.0013794131165762963</v>
      </c>
      <c r="K43" s="10">
        <f>ABS(I43*(E43*$A43+C43)/(E43+1)+2*J43*(E43*$A43+C43)/(E43+1)+$D$4/G43-G43-(E43*$B43+D43)/(E43+1))</f>
        <v>9.520818625673166E-10</v>
      </c>
      <c r="L43" s="2">
        <f>(D43-I43*C43-2*J43*C43-$D$4/G43+G43)/($D$4/G43-G43-B43)</f>
        <v>0.6227890412494793</v>
      </c>
      <c r="M43" s="9" t="s">
        <v>40</v>
      </c>
      <c r="N43" s="9"/>
      <c r="O43" s="9"/>
      <c r="P43" s="9"/>
      <c r="Q43" s="9"/>
      <c r="R43" s="9"/>
    </row>
    <row r="44" spans="1:12" ht="12.75">
      <c r="A44" s="12">
        <v>0</v>
      </c>
      <c r="B44" s="12">
        <v>-0.012</v>
      </c>
      <c r="C44" s="12">
        <v>0.003</v>
      </c>
      <c r="D44" s="12">
        <v>0.01028</v>
      </c>
      <c r="E44" s="11">
        <v>0.6043576109640713</v>
      </c>
      <c r="F44" s="12">
        <v>8.5</v>
      </c>
      <c r="G44">
        <f>10^(-F44)</f>
        <v>3.162277660168378E-09</v>
      </c>
      <c r="H44">
        <f>1/($D$5/G44+$D$5*$D$6/G44^2+1)</f>
        <v>0.006927940042079157</v>
      </c>
      <c r="I44">
        <f>1/(G44/$D$5+$D$6/G44+1)</f>
        <v>0.9785975416332161</v>
      </c>
      <c r="J44">
        <f>1/(G44^2/($D$5*$D$6)+G44/$D$6+1)</f>
        <v>0.01447451832470476</v>
      </c>
      <c r="K44" s="10">
        <f>ABS(I44*(E44*$A44+C44)/(E44+1)+2*J44*(E44*$A44+C44)/(E44+1)+$D$4/G44-G44-(E44*$B44+D44)/(E44+1))</f>
        <v>3.6324534027389055E-10</v>
      </c>
      <c r="L44" s="2">
        <f>(D44-I44*C44-2*J44*C44-$D$4/G44+G44)/($D$4/G44-G44-B44)</f>
        <v>0.6043576595159084</v>
      </c>
    </row>
    <row r="45" spans="3:9" ht="12.75">
      <c r="C45" s="1"/>
      <c r="G45" s="2"/>
      <c r="I45" t="s">
        <v>36</v>
      </c>
    </row>
    <row r="46" spans="3:7" ht="12.75">
      <c r="C46" s="1"/>
      <c r="G46" s="2"/>
    </row>
    <row r="47" spans="3:7" ht="12.75">
      <c r="C47" s="1"/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C38" sqref="C38"/>
    </sheetView>
  </sheetViews>
  <sheetFormatPr defaultColWidth="11.421875" defaultRowHeight="12.75"/>
  <cols>
    <col min="2" max="2" width="17.8515625" style="0" customWidth="1"/>
    <col min="3" max="3" width="13.8515625" style="0" customWidth="1"/>
    <col min="4" max="4" width="14.421875" style="0" customWidth="1"/>
    <col min="5" max="5" width="12.28125" style="0" bestFit="1" customWidth="1"/>
    <col min="7" max="7" width="11.28125" style="0" customWidth="1"/>
    <col min="8" max="8" width="16.7109375" style="0" customWidth="1"/>
  </cols>
  <sheetData>
    <row r="1" ht="15.75">
      <c r="A1" s="4" t="s">
        <v>19</v>
      </c>
    </row>
    <row r="2" ht="15.75">
      <c r="B2" s="4"/>
    </row>
    <row r="4" spans="1:4" ht="12.75">
      <c r="A4" t="s">
        <v>1</v>
      </c>
      <c r="B4">
        <v>14</v>
      </c>
      <c r="C4" t="s">
        <v>11</v>
      </c>
      <c r="D4">
        <f>10^-B4</f>
        <v>1E-14</v>
      </c>
    </row>
    <row r="5" spans="1:4" ht="12.75">
      <c r="A5" t="s">
        <v>2</v>
      </c>
      <c r="B5">
        <v>6.35</v>
      </c>
      <c r="C5" t="s">
        <v>12</v>
      </c>
      <c r="D5">
        <f>10^-B5</f>
        <v>4.466835921509633E-07</v>
      </c>
    </row>
    <row r="6" spans="1:4" ht="12.75">
      <c r="A6" t="s">
        <v>3</v>
      </c>
      <c r="B6">
        <v>10.33</v>
      </c>
      <c r="C6" t="s">
        <v>13</v>
      </c>
      <c r="D6">
        <f>10^-B6</f>
        <v>4.677351412871978E-11</v>
      </c>
    </row>
    <row r="7" spans="1:4" ht="12.75">
      <c r="A7" t="s">
        <v>18</v>
      </c>
      <c r="D7" s="2">
        <v>0.03</v>
      </c>
    </row>
    <row r="8" ht="12.75">
      <c r="D8" s="2"/>
    </row>
    <row r="9" ht="12.75">
      <c r="A9" t="s">
        <v>26</v>
      </c>
    </row>
    <row r="10" ht="12.75">
      <c r="A10" t="s">
        <v>27</v>
      </c>
    </row>
    <row r="11" spans="1:6" ht="21.75" customHeight="1">
      <c r="A11" s="8" t="s">
        <v>34</v>
      </c>
      <c r="B11" s="9"/>
      <c r="C11" s="9"/>
      <c r="D11" s="9"/>
      <c r="E11" s="9"/>
      <c r="F11" s="9" t="s">
        <v>28</v>
      </c>
    </row>
    <row r="13" spans="1:7" ht="12.75">
      <c r="A13" s="15" t="s">
        <v>6</v>
      </c>
      <c r="E13" s="2"/>
      <c r="F13" s="2"/>
      <c r="G13" s="2"/>
    </row>
    <row r="14" spans="1:8" ht="15.75">
      <c r="A14" t="s">
        <v>32</v>
      </c>
      <c r="B14" t="s">
        <v>4</v>
      </c>
      <c r="C14" t="s">
        <v>0</v>
      </c>
      <c r="D14" t="s">
        <v>14</v>
      </c>
      <c r="E14" s="5" t="s">
        <v>15</v>
      </c>
      <c r="F14" s="5" t="s">
        <v>17</v>
      </c>
      <c r="G14" s="5" t="s">
        <v>16</v>
      </c>
      <c r="H14" s="17" t="s">
        <v>10</v>
      </c>
    </row>
    <row r="15" spans="1:9" ht="12.75">
      <c r="A15" s="12">
        <v>0.00035</v>
      </c>
      <c r="B15" s="12">
        <v>0.001</v>
      </c>
      <c r="C15" s="18">
        <v>8.319508116259232</v>
      </c>
      <c r="D15">
        <f aca="true" t="shared" si="0" ref="D15:D21">10^(-C15)</f>
        <v>4.791724978680093E-09</v>
      </c>
      <c r="E15">
        <f aca="true" t="shared" si="1" ref="E15:E21">1/($D$5/D15+$D$5*$D$6/D15^2+1)</f>
        <v>0.01051196016677195</v>
      </c>
      <c r="F15">
        <f aca="true" t="shared" si="2" ref="F15:F20">1/(D15/$D$5+$D$6/D15+1)</f>
        <v>0.9799227102418011</v>
      </c>
      <c r="G15">
        <f aca="true" t="shared" si="3" ref="G15:G20">1/(D15^2/($D$5*$D$6)+D15/$D$6+1)</f>
        <v>0.00956532959142693</v>
      </c>
      <c r="H15" s="10">
        <f aca="true" t="shared" si="4" ref="H15:H20">ABS($A15*$D$7*$F15/$E15+2*$G15*$A15*$D$7/$E15+$D$4/D15-D15-$B15)</f>
        <v>1.1816425448795548E-09</v>
      </c>
      <c r="I15" s="2"/>
    </row>
    <row r="16" spans="1:9" ht="12.75">
      <c r="A16" s="12">
        <v>0.00035</v>
      </c>
      <c r="B16" s="12">
        <v>-5E-05</v>
      </c>
      <c r="C16" s="18">
        <v>4.300215540388361</v>
      </c>
      <c r="D16">
        <f t="shared" si="0"/>
        <v>5.009385560749817E-05</v>
      </c>
      <c r="E16">
        <f t="shared" si="1"/>
        <v>0.9911618670355575</v>
      </c>
      <c r="F16">
        <f t="shared" si="2"/>
        <v>0.008838124712129936</v>
      </c>
      <c r="G16">
        <f t="shared" si="3"/>
        <v>8.25231250581398E-09</v>
      </c>
      <c r="H16" s="10">
        <f t="shared" si="4"/>
        <v>2.8002910984503172E-11</v>
      </c>
      <c r="I16" s="2"/>
    </row>
    <row r="17" spans="1:9" ht="12.75">
      <c r="A17" s="12">
        <v>0.00035</v>
      </c>
      <c r="B17" s="12">
        <v>4E-05</v>
      </c>
      <c r="C17" s="18">
        <v>6.930870581946979</v>
      </c>
      <c r="D17">
        <f t="shared" si="0"/>
        <v>1.1725447272232654E-07</v>
      </c>
      <c r="E17">
        <f t="shared" si="1"/>
        <v>0.20785515892579415</v>
      </c>
      <c r="F17">
        <f t="shared" si="2"/>
        <v>0.7918289757351346</v>
      </c>
      <c r="G17">
        <f t="shared" si="3"/>
        <v>0.0003158653390714096</v>
      </c>
      <c r="H17" s="10">
        <f t="shared" si="4"/>
        <v>6.756673154051937E-11</v>
      </c>
      <c r="I17" s="2"/>
    </row>
    <row r="18" spans="1:9" ht="12.75">
      <c r="A18" s="12">
        <v>0.00035</v>
      </c>
      <c r="B18" s="12">
        <v>-4E-05</v>
      </c>
      <c r="C18" s="18">
        <v>4.396669787796226</v>
      </c>
      <c r="D18">
        <f t="shared" si="0"/>
        <v>4.011716292118356E-05</v>
      </c>
      <c r="E18">
        <f t="shared" si="1"/>
        <v>0.988988122537449</v>
      </c>
      <c r="F18">
        <f t="shared" si="2"/>
        <v>0.011011864623567243</v>
      </c>
      <c r="G18">
        <f t="shared" si="3"/>
        <v>1.2838983817621776E-08</v>
      </c>
      <c r="H18" s="10">
        <f t="shared" si="4"/>
        <v>1.379536418368195E-12</v>
      </c>
      <c r="I18" s="2"/>
    </row>
    <row r="19" spans="1:9" ht="12.75">
      <c r="A19" s="12">
        <v>0.00035</v>
      </c>
      <c r="B19" s="12">
        <v>0.001</v>
      </c>
      <c r="C19" s="18">
        <v>8.319508531511412</v>
      </c>
      <c r="D19">
        <f t="shared" si="0"/>
        <v>4.791720397057778E-09</v>
      </c>
      <c r="E19">
        <f t="shared" si="1"/>
        <v>0.010511950125244002</v>
      </c>
      <c r="F19">
        <f t="shared" si="2"/>
        <v>0.9799227111287439</v>
      </c>
      <c r="G19">
        <f t="shared" si="3"/>
        <v>0.009565338746012191</v>
      </c>
      <c r="H19" s="10">
        <f t="shared" si="4"/>
        <v>2.0720951560485035E-10</v>
      </c>
      <c r="I19" s="2"/>
    </row>
    <row r="20" spans="1:9" ht="12.75">
      <c r="A20" s="12">
        <v>0.00035</v>
      </c>
      <c r="B20" s="12">
        <v>0</v>
      </c>
      <c r="C20" s="18">
        <v>5.663933069077726</v>
      </c>
      <c r="D20">
        <f t="shared" si="0"/>
        <v>2.168038204426086E-06</v>
      </c>
      <c r="E20">
        <f t="shared" si="1"/>
        <v>0.829162864203554</v>
      </c>
      <c r="F20">
        <f t="shared" si="2"/>
        <v>0.17083345021526894</v>
      </c>
      <c r="G20">
        <f t="shared" si="3"/>
        <v>3.685581177024063E-06</v>
      </c>
      <c r="H20" s="10">
        <f t="shared" si="4"/>
        <v>4.4119895682766144E-12</v>
      </c>
      <c r="I20" s="2"/>
    </row>
    <row r="21" spans="1:9" ht="12.75">
      <c r="A21" s="12">
        <v>0.0007</v>
      </c>
      <c r="B21" s="12">
        <v>0</v>
      </c>
      <c r="C21" s="18">
        <v>5.513652066095219</v>
      </c>
      <c r="D21">
        <f t="shared" si="0"/>
        <v>3.0644175007068246E-06</v>
      </c>
      <c r="E21">
        <f t="shared" si="1"/>
        <v>0.8727779318026505</v>
      </c>
      <c r="F21">
        <f>1/(D21/$D$5+$D$6/D21+1)</f>
        <v>0.12722012638218325</v>
      </c>
      <c r="G21">
        <f>1/(D21^2/($D$5*$D$6)+D21/$D$6+1)</f>
        <v>1.9418151663153084E-06</v>
      </c>
      <c r="H21" s="10">
        <f>ABS($A21*$D$7*$F21/$E21+2*$G21*$A21*$D$7/$E21+$D$4/D21-D21-$B21)</f>
        <v>4.187001013522524E-12</v>
      </c>
      <c r="I21" s="2"/>
    </row>
    <row r="22" spans="3:9" ht="12.75">
      <c r="C22" s="3"/>
      <c r="H22" s="2"/>
      <c r="I22" s="2"/>
    </row>
    <row r="23" spans="3:9" ht="12.75">
      <c r="C23" s="3"/>
      <c r="H23" s="2"/>
      <c r="I23" s="2"/>
    </row>
    <row r="24" spans="3:9" ht="12.75">
      <c r="C24" s="3"/>
      <c r="H24" s="2"/>
      <c r="I24" s="2"/>
    </row>
    <row r="25" spans="3:9" ht="12.75">
      <c r="C25" s="3"/>
      <c r="H25" s="2"/>
      <c r="I25" s="2"/>
    </row>
    <row r="26" spans="1:9" ht="12.75">
      <c r="A26" s="2"/>
      <c r="B26" s="2"/>
      <c r="C26" s="3"/>
      <c r="H26" s="2"/>
      <c r="I26" s="2"/>
    </row>
    <row r="27" spans="3:9" ht="12.75">
      <c r="C27" s="3"/>
      <c r="H27" s="2"/>
      <c r="I27" s="2"/>
    </row>
    <row r="28" spans="3:9" ht="12.75">
      <c r="C28" s="3"/>
      <c r="H28" s="2"/>
      <c r="I28" s="2"/>
    </row>
    <row r="29" spans="3:9" ht="12.75">
      <c r="C29" s="3"/>
      <c r="H29" s="2"/>
      <c r="I29" s="2"/>
    </row>
    <row r="30" spans="3:9" ht="12.75">
      <c r="C30" s="3"/>
      <c r="H30" s="2"/>
      <c r="I30" s="2"/>
    </row>
    <row r="31" spans="3:9" ht="12.75">
      <c r="C31" s="3"/>
      <c r="H31" s="2"/>
      <c r="I31" s="2"/>
    </row>
    <row r="32" spans="1:9" ht="12.75">
      <c r="A32" s="2"/>
      <c r="B32" s="2"/>
      <c r="C32" s="3"/>
      <c r="H32" s="2"/>
      <c r="I32" s="2"/>
    </row>
    <row r="33" spans="1:8" ht="12.75">
      <c r="A33" s="2"/>
      <c r="B33" s="2"/>
      <c r="C33" s="3"/>
      <c r="H33" s="2"/>
    </row>
    <row r="34" spans="3:7" ht="12.75">
      <c r="C34" s="1"/>
      <c r="G34" s="2"/>
    </row>
    <row r="35" spans="3:7" ht="12.75">
      <c r="C35" s="1"/>
      <c r="G35" s="2"/>
    </row>
    <row r="36" spans="3:7" ht="12.75">
      <c r="C36" s="1"/>
      <c r="G36" s="2"/>
    </row>
    <row r="37" spans="3:7" ht="12.75">
      <c r="C37" s="1"/>
      <c r="G37" s="2"/>
    </row>
    <row r="38" spans="3:7" ht="12.75">
      <c r="C38" s="1"/>
      <c r="G38" s="2"/>
    </row>
    <row r="39" spans="3:7" ht="12.75">
      <c r="C39" s="1"/>
      <c r="G39" s="2"/>
    </row>
    <row r="40" spans="3:7" ht="12.75">
      <c r="C40" s="1"/>
      <c r="G40" s="2"/>
    </row>
    <row r="41" spans="3:7" ht="12.75">
      <c r="C41" s="1"/>
      <c r="G41" s="2"/>
    </row>
    <row r="42" spans="3:7" ht="12.75">
      <c r="C42" s="1"/>
      <c r="G42" s="2"/>
    </row>
    <row r="43" spans="3:7" ht="12.75">
      <c r="C43" s="1"/>
      <c r="G43" s="2"/>
    </row>
    <row r="44" ht="12.75">
      <c r="G44" s="2"/>
    </row>
    <row r="45" ht="12.75">
      <c r="G45" s="2"/>
    </row>
    <row r="46" ht="12.75">
      <c r="G46" s="2"/>
    </row>
    <row r="47" ht="12.75">
      <c r="G47" s="2"/>
    </row>
    <row r="48" ht="12.75">
      <c r="G48" s="2"/>
    </row>
    <row r="49" ht="12.75">
      <c r="G49" s="2"/>
    </row>
    <row r="50" ht="12.75">
      <c r="G50" s="2"/>
    </row>
    <row r="51" ht="12.75">
      <c r="G51" s="2"/>
    </row>
    <row r="52" ht="12.75">
      <c r="G52" s="2"/>
    </row>
    <row r="53" ht="12.75">
      <c r="G53" s="2"/>
    </row>
    <row r="54" ht="12.75">
      <c r="G54" s="2"/>
    </row>
    <row r="55" ht="12.75">
      <c r="G55" s="2"/>
    </row>
    <row r="56" ht="12.75">
      <c r="G56" s="2"/>
    </row>
    <row r="57" ht="12.75">
      <c r="G57" s="2"/>
    </row>
    <row r="58" ht="12.75">
      <c r="G58" s="2"/>
    </row>
    <row r="59" ht="12.75">
      <c r="G59" s="2"/>
    </row>
    <row r="60" ht="12.75">
      <c r="G60" s="2"/>
    </row>
    <row r="61" ht="12.75">
      <c r="G61" s="2"/>
    </row>
    <row r="62" ht="12.75">
      <c r="G62" s="2"/>
    </row>
    <row r="63" ht="12.75">
      <c r="G63" s="2"/>
    </row>
    <row r="64" ht="12.75">
      <c r="G64" s="2"/>
    </row>
    <row r="65" ht="12.75">
      <c r="G6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Duisburg-Essen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Numerische Lösung Alkalinität</dc:title>
  <dc:subject/>
  <dc:creator>Torsten Schmidt</dc:creator>
  <cp:keywords/>
  <dc:description/>
  <cp:lastModifiedBy>Torsten Schmidt</cp:lastModifiedBy>
  <cp:lastPrinted>2004-11-08T10:51:12Z</cp:lastPrinted>
  <dcterms:created xsi:type="dcterms:W3CDTF">2002-06-05T11:44:36Z</dcterms:created>
  <dcterms:modified xsi:type="dcterms:W3CDTF">2015-04-28T16:46:06Z</dcterms:modified>
  <cp:category/>
  <cp:version/>
  <cp:contentType/>
  <cp:contentStatus/>
</cp:coreProperties>
</file>