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ciebo\2. Projekte\CETE-Cambridge_2018\"/>
    </mc:Choice>
  </mc:AlternateContent>
  <xr:revisionPtr revIDLastSave="0" documentId="13_ncr:1_{110545BF-932F-4627-BFD7-35C7C6E26E63}" xr6:coauthVersionLast="37" xr6:coauthVersionMax="37" xr10:uidLastSave="{00000000-0000-0000-0000-000000000000}"/>
  <bookViews>
    <workbookView xWindow="32760" yWindow="32760" windowWidth="23040" windowHeight="8790" xr2:uid="{00000000-000D-0000-FFFF-FFFF00000000}"/>
  </bookViews>
  <sheets>
    <sheet name="Innovation per expert group" sheetId="1" r:id="rId1"/>
    <sheet name="Joint discussion" sheetId="7" r:id="rId2"/>
    <sheet name="Innovation after discussion" sheetId="6" r:id="rId3"/>
    <sheet name="Gap-Analysis" sheetId="8" r:id="rId4"/>
  </sheets>
  <calcPr calcId="179021"/>
</workbook>
</file>

<file path=xl/calcChain.xml><?xml version="1.0" encoding="utf-8"?>
<calcChain xmlns="http://schemas.openxmlformats.org/spreadsheetml/2006/main">
  <c r="D6" i="6" l="1"/>
  <c r="C4" i="7"/>
  <c r="F10" i="6" l="1"/>
  <c r="G10" i="6"/>
  <c r="H10" i="6"/>
  <c r="I10" i="6"/>
  <c r="J10" i="6"/>
  <c r="G7" i="8" l="1"/>
  <c r="G13" i="8"/>
  <c r="H13" i="8"/>
  <c r="F8" i="8"/>
  <c r="H8" i="8"/>
  <c r="I8" i="8"/>
  <c r="F10" i="8"/>
  <c r="G10" i="8"/>
  <c r="H10" i="8"/>
  <c r="I10" i="8"/>
  <c r="J10" i="8"/>
  <c r="F11" i="8"/>
  <c r="G11" i="8"/>
  <c r="J12" i="8"/>
  <c r="E8" i="8"/>
  <c r="E11" i="8"/>
  <c r="E11" i="6"/>
  <c r="F11" i="6"/>
  <c r="G11" i="6"/>
  <c r="G8" i="8" s="1"/>
  <c r="H11" i="6"/>
  <c r="I11" i="6"/>
  <c r="J11" i="6"/>
  <c r="J8" i="8" s="1"/>
  <c r="E12" i="6"/>
  <c r="E9" i="8"/>
  <c r="F12" i="6"/>
  <c r="F9" i="8" s="1"/>
  <c r="G12" i="6"/>
  <c r="G9" i="8" s="1"/>
  <c r="H12" i="6"/>
  <c r="H16" i="6" s="1"/>
  <c r="I12" i="6"/>
  <c r="K12" i="6" s="1"/>
  <c r="I9" i="8"/>
  <c r="J12" i="6"/>
  <c r="J16" i="6" s="1"/>
  <c r="E13" i="6"/>
  <c r="K13" i="6" s="1"/>
  <c r="F13" i="6"/>
  <c r="G13" i="6"/>
  <c r="H13" i="6"/>
  <c r="I13" i="6"/>
  <c r="J13" i="6"/>
  <c r="E14" i="6"/>
  <c r="K14" i="6" s="1"/>
  <c r="F14" i="6"/>
  <c r="G14" i="6"/>
  <c r="H14" i="6"/>
  <c r="H11" i="8"/>
  <c r="I14" i="6"/>
  <c r="I11" i="8" s="1"/>
  <c r="J14" i="6"/>
  <c r="J11" i="8" s="1"/>
  <c r="E15" i="6"/>
  <c r="K15" i="6" s="1"/>
  <c r="F15" i="6"/>
  <c r="F12" i="8" s="1"/>
  <c r="G15" i="6"/>
  <c r="G12" i="8" s="1"/>
  <c r="H15" i="6"/>
  <c r="H12" i="8" s="1"/>
  <c r="I15" i="6"/>
  <c r="I12" i="8" s="1"/>
  <c r="J15" i="6"/>
  <c r="F7" i="8"/>
  <c r="H7" i="8"/>
  <c r="I16" i="6"/>
  <c r="J7" i="8"/>
  <c r="E10" i="6"/>
  <c r="E7" i="8" s="1"/>
  <c r="E4" i="7"/>
  <c r="B17" i="6"/>
  <c r="C16" i="6"/>
  <c r="F4" i="6"/>
  <c r="K10" i="1"/>
  <c r="K16" i="1" s="1"/>
  <c r="B17" i="1"/>
  <c r="F4" i="1"/>
  <c r="I16" i="1"/>
  <c r="L14" i="1" s="1"/>
  <c r="C16" i="1"/>
  <c r="J16" i="1"/>
  <c r="L15" i="1" s="1"/>
  <c r="H16" i="1"/>
  <c r="L13" i="1" s="1"/>
  <c r="G16" i="1"/>
  <c r="F16" i="1"/>
  <c r="L11" i="1" s="1"/>
  <c r="E16" i="1"/>
  <c r="E17" i="1"/>
  <c r="E20" i="1"/>
  <c r="K11" i="1"/>
  <c r="F17" i="1" s="1"/>
  <c r="K12" i="1"/>
  <c r="L12" i="1" s="1"/>
  <c r="K13" i="1"/>
  <c r="K14" i="1"/>
  <c r="K15" i="1"/>
  <c r="I17" i="1"/>
  <c r="I20" i="1" s="1"/>
  <c r="H17" i="1"/>
  <c r="H20" i="1"/>
  <c r="L10" i="1"/>
  <c r="O10" i="1" s="1"/>
  <c r="G17" i="1"/>
  <c r="I7" i="8"/>
  <c r="F16" i="6"/>
  <c r="F17" i="6" s="1"/>
  <c r="K11" i="6"/>
  <c r="L11" i="6" l="1"/>
  <c r="O11" i="6" s="1"/>
  <c r="O12" i="1"/>
  <c r="K9" i="8"/>
  <c r="M12" i="1"/>
  <c r="N12" i="1" s="1"/>
  <c r="J17" i="6"/>
  <c r="L15" i="6"/>
  <c r="F18" i="1"/>
  <c r="F13" i="8"/>
  <c r="F20" i="1"/>
  <c r="K8" i="8"/>
  <c r="O11" i="1"/>
  <c r="M11" i="1"/>
  <c r="N11" i="1" s="1"/>
  <c r="O13" i="1"/>
  <c r="K10" i="8"/>
  <c r="L10" i="8" s="1"/>
  <c r="M13" i="1"/>
  <c r="N13" i="1" s="1"/>
  <c r="L13" i="6"/>
  <c r="H17" i="6"/>
  <c r="F20" i="6"/>
  <c r="F15" i="8"/>
  <c r="I17" i="6"/>
  <c r="L14" i="6"/>
  <c r="M15" i="1"/>
  <c r="N15" i="1" s="1"/>
  <c r="O15" i="1"/>
  <c r="K12" i="8"/>
  <c r="O14" i="1"/>
  <c r="K11" i="8"/>
  <c r="L11" i="8" s="1"/>
  <c r="M14" i="1"/>
  <c r="N14" i="1" s="1"/>
  <c r="I18" i="1"/>
  <c r="J9" i="8"/>
  <c r="E16" i="6"/>
  <c r="G16" i="6"/>
  <c r="G20" i="1"/>
  <c r="J17" i="1"/>
  <c r="K10" i="6"/>
  <c r="K16" i="6" s="1"/>
  <c r="E10" i="8"/>
  <c r="K7" i="8"/>
  <c r="E13" i="8"/>
  <c r="M10" i="1"/>
  <c r="N10" i="1" s="1"/>
  <c r="E12" i="8"/>
  <c r="I13" i="8"/>
  <c r="H9" i="8"/>
  <c r="M8" i="8" l="1"/>
  <c r="I14" i="8"/>
  <c r="I19" i="1"/>
  <c r="L8" i="8"/>
  <c r="F19" i="1"/>
  <c r="F14" i="8"/>
  <c r="L12" i="8"/>
  <c r="O14" i="6"/>
  <c r="M11" i="8"/>
  <c r="O15" i="6"/>
  <c r="M12" i="8"/>
  <c r="L7" i="8"/>
  <c r="J20" i="6"/>
  <c r="J15" i="8"/>
  <c r="J13" i="8"/>
  <c r="J20" i="1"/>
  <c r="J18" i="1"/>
  <c r="E18" i="1"/>
  <c r="G17" i="6"/>
  <c r="L12" i="6"/>
  <c r="L9" i="8"/>
  <c r="E17" i="6"/>
  <c r="L10" i="6"/>
  <c r="M13" i="6" s="1"/>
  <c r="O13" i="6"/>
  <c r="M10" i="8"/>
  <c r="I15" i="8"/>
  <c r="I18" i="6"/>
  <c r="I20" i="6"/>
  <c r="H20" i="6"/>
  <c r="H15" i="8"/>
  <c r="G18" i="1"/>
  <c r="H18" i="1"/>
  <c r="M15" i="6" l="1"/>
  <c r="N10" i="8"/>
  <c r="O10" i="8" s="1"/>
  <c r="N13" i="6"/>
  <c r="E15" i="8"/>
  <c r="E18" i="6"/>
  <c r="E20" i="6"/>
  <c r="F18" i="6"/>
  <c r="O12" i="8"/>
  <c r="I19" i="6"/>
  <c r="I16" i="8"/>
  <c r="I17" i="8" s="1"/>
  <c r="O10" i="6"/>
  <c r="M10" i="6"/>
  <c r="M7" i="8"/>
  <c r="M11" i="6"/>
  <c r="M14" i="6"/>
  <c r="N15" i="6"/>
  <c r="N12" i="8"/>
  <c r="H19" i="1"/>
  <c r="H14" i="8"/>
  <c r="E14" i="8"/>
  <c r="E19" i="1"/>
  <c r="J19" i="1"/>
  <c r="J14" i="8"/>
  <c r="G20" i="6"/>
  <c r="G18" i="6"/>
  <c r="G15" i="8"/>
  <c r="M9" i="8"/>
  <c r="O12" i="6"/>
  <c r="M12" i="6"/>
  <c r="H18" i="6"/>
  <c r="G14" i="8"/>
  <c r="G19" i="1"/>
  <c r="J18" i="6"/>
  <c r="N8" i="8" l="1"/>
  <c r="O8" i="8" s="1"/>
  <c r="N11" i="6"/>
  <c r="N7" i="8"/>
  <c r="O7" i="8" s="1"/>
  <c r="N10" i="6"/>
  <c r="N14" i="6"/>
  <c r="N11" i="8"/>
  <c r="O11" i="8" s="1"/>
  <c r="H17" i="8"/>
  <c r="E19" i="6"/>
  <c r="E16" i="8"/>
  <c r="E17" i="8" s="1"/>
  <c r="F19" i="6"/>
  <c r="F16" i="8"/>
  <c r="F17" i="8" s="1"/>
  <c r="J19" i="6"/>
  <c r="J16" i="8"/>
  <c r="J17" i="8" s="1"/>
  <c r="G19" i="6"/>
  <c r="G16" i="8"/>
  <c r="G17" i="8" s="1"/>
  <c r="N12" i="6"/>
  <c r="N9" i="8"/>
  <c r="O9" i="8" s="1"/>
  <c r="H19" i="6"/>
  <c r="H16" i="8"/>
</calcChain>
</file>

<file path=xl/sharedStrings.xml><?xml version="1.0" encoding="utf-8"?>
<sst xmlns="http://schemas.openxmlformats.org/spreadsheetml/2006/main" count="143" uniqueCount="45">
  <si>
    <t>quotient (Q)</t>
  </si>
  <si>
    <t>Economy</t>
  </si>
  <si>
    <t>Society</t>
  </si>
  <si>
    <t>Politics</t>
  </si>
  <si>
    <t>Technology</t>
  </si>
  <si>
    <t>Education</t>
  </si>
  <si>
    <t>Individual</t>
  </si>
  <si>
    <t>Effect on …</t>
  </si>
  <si>
    <t>Innovation:</t>
  </si>
  <si>
    <t>Sum</t>
  </si>
  <si>
    <t>Possible impacts</t>
  </si>
  <si>
    <t>nothing</t>
  </si>
  <si>
    <t>high</t>
  </si>
  <si>
    <t>medium</t>
  </si>
  <si>
    <t>minimum</t>
  </si>
  <si>
    <t>No. of participants</t>
  </si>
  <si>
    <t>rank Q</t>
  </si>
  <si>
    <t>rank P</t>
  </si>
  <si>
    <t>Impact analysis</t>
  </si>
  <si>
    <t>Comment:</t>
  </si>
  <si>
    <t>No.</t>
  </si>
  <si>
    <t>Chips first round (each group 6 x 3 = 18) = 108</t>
  </si>
  <si>
    <t>Chips second round (each group 5 x 3 = 15) = 90</t>
  </si>
  <si>
    <t>Sum Chips = 108 + 90 = 198</t>
  </si>
  <si>
    <t>Impact (I)</t>
  </si>
  <si>
    <t>I x Q</t>
  </si>
  <si>
    <t>I x P</t>
  </si>
  <si>
    <t>Pers./Team</t>
  </si>
  <si>
    <t>(Expert groups) Effect of …</t>
  </si>
  <si>
    <t>Predictions in joint discussion</t>
  </si>
  <si>
    <t>mathematical product (P) = pt j * at i</t>
  </si>
  <si>
    <t>passivity total j (pt j)</t>
  </si>
  <si>
    <t>activity total i (at i)</t>
  </si>
  <si>
    <t>(Expert groups) Effect of i …</t>
  </si>
  <si>
    <t>Effect on j …</t>
  </si>
  <si>
    <t>activity total i / Sum passivity total j</t>
  </si>
  <si>
    <t>FIRST</t>
  </si>
  <si>
    <t>SECOND</t>
  </si>
  <si>
    <t>Gap-Analysis of predictions</t>
  </si>
  <si>
    <t>Predictions per expert group (FIRST)</t>
  </si>
  <si>
    <t>Predictions after joint discussion (SECOND)</t>
  </si>
  <si>
    <t>delta rank</t>
  </si>
  <si>
    <t xml:space="preserve"> - critical elements have large P values (kritisch)
 - sluggish elements have small P values (träge)</t>
  </si>
  <si>
    <t xml:space="preserve"> - active elements have large Q values (aktiv)
 - passive elements have small Q values (passiv)</t>
  </si>
  <si>
    <t>The construction of buildings is carried out only by autonomous robots.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</si>
</sst>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0" borderId="0" xfId="0" applyFont="1"/>
    <xf numFmtId="0" fontId="2" fillId="4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3" xfId="0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4" borderId="4" xfId="0" applyFont="1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3" fillId="0" borderId="0" xfId="0" applyFont="1" applyAlignment="1">
      <alignment vertical="top" wrapText="1"/>
    </xf>
    <xf numFmtId="0" fontId="0" fillId="2" borderId="2" xfId="0" applyFill="1" applyBorder="1" applyAlignment="1">
      <alignment horizontal="left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5" borderId="1" xfId="0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3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Active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per expert group'!$D$10:$D$15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per expert group'!$L$10:$L$15</c:f>
              <c:numCache>
                <c:formatCode>General</c:formatCode>
                <c:ptCount val="6"/>
                <c:pt idx="0">
                  <c:v>0.72729999999999995</c:v>
                </c:pt>
                <c:pt idx="1">
                  <c:v>1.6667000000000001</c:v>
                </c:pt>
                <c:pt idx="2">
                  <c:v>1.4286000000000001</c:v>
                </c:pt>
                <c:pt idx="3">
                  <c:v>1.1000000000000001</c:v>
                </c:pt>
                <c:pt idx="4">
                  <c:v>0.6</c:v>
                </c:pt>
                <c:pt idx="5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9-4BCB-8DFA-58D4BEF86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66527"/>
        <c:axId val="1"/>
      </c:barChart>
      <c:catAx>
        <c:axId val="4005665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665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Critical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per expert group'!$E$9:$J$9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per expert group'!$E$17:$J$17</c:f>
              <c:numCache>
                <c:formatCode>General</c:formatCode>
                <c:ptCount val="6"/>
                <c:pt idx="0">
                  <c:v>88</c:v>
                </c:pt>
                <c:pt idx="1">
                  <c:v>135</c:v>
                </c:pt>
                <c:pt idx="2">
                  <c:v>70</c:v>
                </c:pt>
                <c:pt idx="3">
                  <c:v>110</c:v>
                </c:pt>
                <c:pt idx="4">
                  <c:v>60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9-45D7-B66A-939AA2CEA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63727"/>
        <c:axId val="1"/>
      </c:barChart>
      <c:catAx>
        <c:axId val="4005637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637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Initial impact on ...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'Innovation per expert group'!$D$10:$D$15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per expert group'!$D$10:$D$15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per expert group'!$C$10:$C$15</c:f>
              <c:numCache>
                <c:formatCode>General</c:formatCode>
                <c:ptCount val="6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15</c:v>
                </c:pt>
                <c:pt idx="4">
                  <c:v>16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4-4C65-9D86-467298FE3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84127"/>
        <c:axId val="1"/>
      </c:barChart>
      <c:catAx>
        <c:axId val="4005841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841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Active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'Joint discussion'!$C$10:$C$15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'Joint discussion'!#REF!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71-4B32-91D9-49D186555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70527"/>
        <c:axId val="1"/>
      </c:barChart>
      <c:catAx>
        <c:axId val="4005705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705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Critical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'Joint discussion'!$D$9:$I$9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'Joint discussion'!#REF!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A-4E08-B7EC-02623EB73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69327"/>
        <c:axId val="1"/>
      </c:barChart>
      <c:catAx>
        <c:axId val="4005693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693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Active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after discussion'!$D$10:$D$15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after discussion'!$L$10:$L$15</c:f>
              <c:numCache>
                <c:formatCode>General</c:formatCode>
                <c:ptCount val="6"/>
                <c:pt idx="0">
                  <c:v>0.72729999999999995</c:v>
                </c:pt>
                <c:pt idx="1">
                  <c:v>1.5</c:v>
                </c:pt>
                <c:pt idx="2">
                  <c:v>1.75</c:v>
                </c:pt>
                <c:pt idx="3">
                  <c:v>1.1000000000000001</c:v>
                </c:pt>
                <c:pt idx="4">
                  <c:v>0.63639999999999997</c:v>
                </c:pt>
                <c:pt idx="5">
                  <c:v>0.54549999999999998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0-4936-8FE8-D3EC55661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65727"/>
        <c:axId val="1"/>
      </c:barChart>
      <c:catAx>
        <c:axId val="4005657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657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Critical elements</a:t>
            </a:r>
            <a:endParaRPr lang="de-DE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after discussion'!$E$9:$J$9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after discussion'!$E$17:$J$17</c:f>
              <c:numCache>
                <c:formatCode>General</c:formatCode>
                <c:ptCount val="6"/>
                <c:pt idx="0">
                  <c:v>88</c:v>
                </c:pt>
                <c:pt idx="1">
                  <c:v>150</c:v>
                </c:pt>
                <c:pt idx="2">
                  <c:v>112</c:v>
                </c:pt>
                <c:pt idx="3">
                  <c:v>110</c:v>
                </c:pt>
                <c:pt idx="4">
                  <c:v>77</c:v>
                </c:pt>
                <c:pt idx="5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2-4515-95EA-0132FFB64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85727"/>
        <c:axId val="1"/>
      </c:barChart>
      <c:catAx>
        <c:axId val="4005857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857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Initial impact on ...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'Innovation after discussion'!$D$10:$D$15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'Innovation after discussion'!$D$10:$D$15</c:f>
              <c:strCache>
                <c:ptCount val="6"/>
                <c:pt idx="0">
                  <c:v>Economy</c:v>
                </c:pt>
                <c:pt idx="1">
                  <c:v>Society</c:v>
                </c:pt>
                <c:pt idx="2">
                  <c:v>Politics</c:v>
                </c:pt>
                <c:pt idx="3">
                  <c:v>Technology</c:v>
                </c:pt>
                <c:pt idx="4">
                  <c:v>Education</c:v>
                </c:pt>
                <c:pt idx="5">
                  <c:v>Individual</c:v>
                </c:pt>
              </c:strCache>
            </c:strRef>
          </c:cat>
          <c:val>
            <c:numRef>
              <c:f>'Innovation after discussion'!$C$10:$C$15</c:f>
              <c:numCache>
                <c:formatCode>General</c:formatCode>
                <c:ptCount val="6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15</c:v>
                </c:pt>
                <c:pt idx="4">
                  <c:v>16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E-4806-8B5C-BECC8A59D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563327"/>
        <c:axId val="1"/>
      </c:barChart>
      <c:catAx>
        <c:axId val="4005633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05633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Impact Matrix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'Innovation after discussion'!$D$10</c:f>
              <c:strCache>
                <c:ptCount val="1"/>
                <c:pt idx="0">
                  <c:v>Economy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6"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discussion'!$E$16</c:f>
              <c:numCache>
                <c:formatCode>General</c:formatCode>
                <c:ptCount val="1"/>
                <c:pt idx="0">
                  <c:v>11</c:v>
                </c:pt>
              </c:numCache>
            </c:numRef>
          </c:xVal>
          <c:yVal>
            <c:numRef>
              <c:f>'Innovation after discussion'!$K$10:$K$15</c:f>
              <c:numCache>
                <c:formatCode>General</c:formatCode>
                <c:ptCount val="6"/>
                <c:pt idx="0">
                  <c:v>8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7</c:v>
                </c:pt>
                <c:pt idx="5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81-4353-A1E2-6BDDEDC53FB5}"/>
            </c:ext>
          </c:extLst>
        </c:ser>
        <c:ser>
          <c:idx val="1"/>
          <c:order val="1"/>
          <c:tx>
            <c:strRef>
              <c:f>'Innovation after discussion'!$D$11</c:f>
              <c:strCache>
                <c:ptCount val="1"/>
                <c:pt idx="0">
                  <c:v>Society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5"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discussion'!$F$16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'Innovation after discussion'!$K$11</c:f>
              <c:numCache>
                <c:formatCode>General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81-4353-A1E2-6BDDEDC53FB5}"/>
            </c:ext>
          </c:extLst>
        </c:ser>
        <c:ser>
          <c:idx val="2"/>
          <c:order val="2"/>
          <c:tx>
            <c:strRef>
              <c:f>'Innovation after discussion'!$D$12</c:f>
              <c:strCache>
                <c:ptCount val="1"/>
                <c:pt idx="0">
                  <c:v>Politics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4"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discussion'!$G$16</c:f>
              <c:numCache>
                <c:formatCode>General</c:formatCode>
                <c:ptCount val="1"/>
                <c:pt idx="0">
                  <c:v>8</c:v>
                </c:pt>
              </c:numCache>
            </c:numRef>
          </c:xVal>
          <c:yVal>
            <c:numRef>
              <c:f>'Innovation after discussion'!$K$12</c:f>
              <c:numCache>
                <c:formatCode>General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81-4353-A1E2-6BDDEDC53FB5}"/>
            </c:ext>
          </c:extLst>
        </c:ser>
        <c:ser>
          <c:idx val="3"/>
          <c:order val="3"/>
          <c:tx>
            <c:strRef>
              <c:f>'Innovation after discussion'!$D$13</c:f>
              <c:strCache>
                <c:ptCount val="1"/>
                <c:pt idx="0">
                  <c:v>Technology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6">
                    <a:lumMod val="60000"/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discussion'!$H$16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'Innovation after discussion'!$K$13</c:f>
              <c:numCache>
                <c:formatCode>General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81-4353-A1E2-6BDDEDC53FB5}"/>
            </c:ext>
          </c:extLst>
        </c:ser>
        <c:ser>
          <c:idx val="4"/>
          <c:order val="4"/>
          <c:tx>
            <c:strRef>
              <c:f>'Innovation after discussion'!$D$14</c:f>
              <c:strCache>
                <c:ptCount val="1"/>
                <c:pt idx="0">
                  <c:v>Education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5">
                    <a:lumMod val="60000"/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discussion'!$I$16</c:f>
              <c:numCache>
                <c:formatCode>General</c:formatCode>
                <c:ptCount val="1"/>
                <c:pt idx="0">
                  <c:v>11</c:v>
                </c:pt>
              </c:numCache>
            </c:numRef>
          </c:xVal>
          <c:yVal>
            <c:numRef>
              <c:f>'Innovation after discussion'!$K$14</c:f>
              <c:numCache>
                <c:formatCode>General</c:formatCode>
                <c:ptCount val="1"/>
                <c:pt idx="0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81-4353-A1E2-6BDDEDC53FB5}"/>
            </c:ext>
          </c:extLst>
        </c:ser>
        <c:ser>
          <c:idx val="5"/>
          <c:order val="5"/>
          <c:tx>
            <c:strRef>
              <c:f>'Innovation after discussion'!$D$15</c:f>
              <c:strCache>
                <c:ptCount val="1"/>
                <c:pt idx="0">
                  <c:v>Individual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38100">
                <a:solidFill>
                  <a:schemeClr val="accent4">
                    <a:lumMod val="60000"/>
                    <a:alpha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'Innovation after discussion'!$J$16</c:f>
              <c:numCache>
                <c:formatCode>General</c:formatCode>
                <c:ptCount val="1"/>
                <c:pt idx="0">
                  <c:v>11</c:v>
                </c:pt>
              </c:numCache>
            </c:numRef>
          </c:xVal>
          <c:yVal>
            <c:numRef>
              <c:f>'Innovation after discussion'!$K$15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981-4353-A1E2-6BDDEDC53FB5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438685247"/>
        <c:axId val="439719359"/>
      </c:scatterChart>
      <c:valAx>
        <c:axId val="438685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Passive Sum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9719359"/>
        <c:crosses val="autoZero"/>
        <c:crossBetween val="midCat"/>
      </c:valAx>
      <c:valAx>
        <c:axId val="43971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Active Sum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8685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>
            <a:alpha val="6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38100">
        <a:solidFill>
          <a:schemeClr val="phClr">
            <a:alpha val="60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25000"/>
            <a:lumOff val="75000"/>
          </a:schemeClr>
        </a:solidFill>
      </a:ln>
    </cs:spPr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148590</xdr:colOff>
      <xdr:row>6</xdr:row>
      <xdr:rowOff>43815</xdr:rowOff>
    </xdr:from>
    <xdr:to>
      <xdr:col>2</xdr:col>
      <xdr:colOff>293370</xdr:colOff>
      <xdr:row>8</xdr:row>
      <xdr:rowOff>15240</xdr:rowOff>
    </xdr:to>
    <xdr:sp macro="" textlink="">
      <xdr:nvSpPr>
        <xdr:cNvPr id="2" name="Pfeil: nach unten 1">
          <a:extLst>
            <a:ext uri="{FF2B5EF4-FFF2-40B4-BE49-F238E27FC236}">
              <a16:creationId xmlns:a16="http://schemas.microsoft.com/office/drawing/2014/main" id="{60F98D18-1923-4A80-9795-8F71B81D5AB8}"/>
            </a:ext>
          </a:extLst>
        </xdr:cNvPr>
        <xdr:cNvSpPr/>
      </xdr:nvSpPr>
      <xdr:spPr>
        <a:xfrm>
          <a:off x="807720" y="396240"/>
          <a:ext cx="144780" cy="29718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3</xdr:col>
      <xdr:colOff>1565910</xdr:colOff>
      <xdr:row>8</xdr:row>
      <xdr:rowOff>15240</xdr:rowOff>
    </xdr:from>
    <xdr:to>
      <xdr:col>3</xdr:col>
      <xdr:colOff>2032565</xdr:colOff>
      <xdr:row>8</xdr:row>
      <xdr:rowOff>148828</xdr:rowOff>
    </xdr:to>
    <xdr:sp macro="" textlink="">
      <xdr:nvSpPr>
        <xdr:cNvPr id="3" name="Pfeil: gebogen 2">
          <a:extLst>
            <a:ext uri="{FF2B5EF4-FFF2-40B4-BE49-F238E27FC236}">
              <a16:creationId xmlns:a16="http://schemas.microsoft.com/office/drawing/2014/main" id="{F327D8EF-D2EF-4F85-BAB0-34D5785065BF}"/>
            </a:ext>
          </a:extLst>
        </xdr:cNvPr>
        <xdr:cNvSpPr/>
      </xdr:nvSpPr>
      <xdr:spPr>
        <a:xfrm rot="5400000" flipH="1">
          <a:off x="3086100" y="1249680"/>
          <a:ext cx="125730" cy="461010"/>
        </a:xfrm>
        <a:prstGeom prst="bentArrow">
          <a:avLst>
            <a:gd name="adj1" fmla="val 25685"/>
            <a:gd name="adj2" fmla="val 35045"/>
            <a:gd name="adj3" fmla="val 20626"/>
            <a:gd name="adj4" fmla="val 4193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0</xdr:col>
      <xdr:colOff>123825</xdr:colOff>
      <xdr:row>49</xdr:row>
      <xdr:rowOff>114300</xdr:rowOff>
    </xdr:from>
    <xdr:to>
      <xdr:col>5</xdr:col>
      <xdr:colOff>352425</xdr:colOff>
      <xdr:row>66</xdr:row>
      <xdr:rowOff>9525</xdr:rowOff>
    </xdr:to>
    <xdr:graphicFrame macro="">
      <xdr:nvGraphicFramePr>
        <xdr:cNvPr id="1171" name="Diagramm 3">
          <a:extLst>
            <a:ext uri="{FF2B5EF4-FFF2-40B4-BE49-F238E27FC236}">
              <a16:creationId xmlns:a16="http://schemas.microsoft.com/office/drawing/2014/main" id="{6FB75C1A-F21A-4912-AF9B-785ACF576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514350</xdr:colOff>
      <xdr:row>49</xdr:row>
      <xdr:rowOff>114300</xdr:rowOff>
    </xdr:from>
    <xdr:to>
      <xdr:col>11</xdr:col>
      <xdr:colOff>628650</xdr:colOff>
      <xdr:row>66</xdr:row>
      <xdr:rowOff>9525</xdr:rowOff>
    </xdr:to>
    <xdr:graphicFrame macro="">
      <xdr:nvGraphicFramePr>
        <xdr:cNvPr id="1172" name="Diagramm 4">
          <a:extLst>
            <a:ext uri="{FF2B5EF4-FFF2-40B4-BE49-F238E27FC236}">
              <a16:creationId xmlns:a16="http://schemas.microsoft.com/office/drawing/2014/main" id="{1872BC63-057D-4475-BD2F-EA3EF8877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1485900</xdr:colOff>
      <xdr:row>29</xdr:row>
      <xdr:rowOff>152400</xdr:rowOff>
    </xdr:from>
    <xdr:to>
      <xdr:col>9</xdr:col>
      <xdr:colOff>228600</xdr:colOff>
      <xdr:row>46</xdr:row>
      <xdr:rowOff>47625</xdr:rowOff>
    </xdr:to>
    <xdr:graphicFrame macro="">
      <xdr:nvGraphicFramePr>
        <xdr:cNvPr id="1173" name="Diagramm 10">
          <a:extLst>
            <a:ext uri="{FF2B5EF4-FFF2-40B4-BE49-F238E27FC236}">
              <a16:creationId xmlns:a16="http://schemas.microsoft.com/office/drawing/2014/main" id="{0FED2F65-29D9-4F5A-A2A7-76DAD2AC5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1565910</xdr:colOff>
      <xdr:row>8</xdr:row>
      <xdr:rowOff>15240</xdr:rowOff>
    </xdr:from>
    <xdr:to>
      <xdr:col>2</xdr:col>
      <xdr:colOff>2023232</xdr:colOff>
      <xdr:row>8</xdr:row>
      <xdr:rowOff>148828</xdr:rowOff>
    </xdr:to>
    <xdr:sp macro="" textlink="">
      <xdr:nvSpPr>
        <xdr:cNvPr id="3" name="Pfeil: gebogen 2">
          <a:extLst>
            <a:ext uri="{FF2B5EF4-FFF2-40B4-BE49-F238E27FC236}">
              <a16:creationId xmlns:a16="http://schemas.microsoft.com/office/drawing/2014/main" id="{EF47DF0A-5FED-46B5-88D0-FD60C6BB248F}"/>
            </a:ext>
          </a:extLst>
        </xdr:cNvPr>
        <xdr:cNvSpPr/>
      </xdr:nvSpPr>
      <xdr:spPr>
        <a:xfrm rot="5400000" flipH="1">
          <a:off x="3087950" y="1245925"/>
          <a:ext cx="133588" cy="476377"/>
        </a:xfrm>
        <a:prstGeom prst="bentArrow">
          <a:avLst>
            <a:gd name="adj1" fmla="val 25685"/>
            <a:gd name="adj2" fmla="val 35045"/>
            <a:gd name="adj3" fmla="val 20626"/>
            <a:gd name="adj4" fmla="val 4193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0</xdr:col>
      <xdr:colOff>123825</xdr:colOff>
      <xdr:row>43</xdr:row>
      <xdr:rowOff>114300</xdr:rowOff>
    </xdr:from>
    <xdr:to>
      <xdr:col>4</xdr:col>
      <xdr:colOff>352425</xdr:colOff>
      <xdr:row>60</xdr:row>
      <xdr:rowOff>9525</xdr:rowOff>
    </xdr:to>
    <xdr:graphicFrame macro="">
      <xdr:nvGraphicFramePr>
        <xdr:cNvPr id="76820" name="Diagramm 3">
          <a:extLst>
            <a:ext uri="{FF2B5EF4-FFF2-40B4-BE49-F238E27FC236}">
              <a16:creationId xmlns:a16="http://schemas.microsoft.com/office/drawing/2014/main" id="{37EFA54A-33E0-4982-835C-27D61C995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43</xdr:row>
      <xdr:rowOff>114300</xdr:rowOff>
    </xdr:from>
    <xdr:to>
      <xdr:col>9</xdr:col>
      <xdr:colOff>0</xdr:colOff>
      <xdr:row>60</xdr:row>
      <xdr:rowOff>9525</xdr:rowOff>
    </xdr:to>
    <xdr:graphicFrame macro="">
      <xdr:nvGraphicFramePr>
        <xdr:cNvPr id="76821" name="Diagramm 4">
          <a:extLst>
            <a:ext uri="{FF2B5EF4-FFF2-40B4-BE49-F238E27FC236}">
              <a16:creationId xmlns:a16="http://schemas.microsoft.com/office/drawing/2014/main" id="{035C462F-3BC0-4ED7-A21E-C481C9098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148590</xdr:colOff>
      <xdr:row>6</xdr:row>
      <xdr:rowOff>43815</xdr:rowOff>
    </xdr:from>
    <xdr:to>
      <xdr:col>2</xdr:col>
      <xdr:colOff>293370</xdr:colOff>
      <xdr:row>8</xdr:row>
      <xdr:rowOff>15240</xdr:rowOff>
    </xdr:to>
    <xdr:sp macro="" textlink="">
      <xdr:nvSpPr>
        <xdr:cNvPr id="2" name="Pfeil: nach unten 1">
          <a:extLst>
            <a:ext uri="{FF2B5EF4-FFF2-40B4-BE49-F238E27FC236}">
              <a16:creationId xmlns:a16="http://schemas.microsoft.com/office/drawing/2014/main" id="{F84D191C-FDDF-445C-8CE4-5DF0B68ABD33}"/>
            </a:ext>
          </a:extLst>
        </xdr:cNvPr>
        <xdr:cNvSpPr/>
      </xdr:nvSpPr>
      <xdr:spPr>
        <a:xfrm>
          <a:off x="845820" y="1091565"/>
          <a:ext cx="144780" cy="2952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3</xdr:col>
      <xdr:colOff>1565910</xdr:colOff>
      <xdr:row>8</xdr:row>
      <xdr:rowOff>15240</xdr:rowOff>
    </xdr:from>
    <xdr:to>
      <xdr:col>3</xdr:col>
      <xdr:colOff>2032565</xdr:colOff>
      <xdr:row>8</xdr:row>
      <xdr:rowOff>148828</xdr:rowOff>
    </xdr:to>
    <xdr:sp macro="" textlink="">
      <xdr:nvSpPr>
        <xdr:cNvPr id="3" name="Pfeil: gebogen 2">
          <a:extLst>
            <a:ext uri="{FF2B5EF4-FFF2-40B4-BE49-F238E27FC236}">
              <a16:creationId xmlns:a16="http://schemas.microsoft.com/office/drawing/2014/main" id="{B72E2F50-9C05-4554-A3E6-EC556C6F82DA}"/>
            </a:ext>
          </a:extLst>
        </xdr:cNvPr>
        <xdr:cNvSpPr/>
      </xdr:nvSpPr>
      <xdr:spPr>
        <a:xfrm rot="5400000" flipH="1">
          <a:off x="3002280" y="1219200"/>
          <a:ext cx="125730" cy="461010"/>
        </a:xfrm>
        <a:prstGeom prst="bentArrow">
          <a:avLst>
            <a:gd name="adj1" fmla="val 25685"/>
            <a:gd name="adj2" fmla="val 35045"/>
            <a:gd name="adj3" fmla="val 20626"/>
            <a:gd name="adj4" fmla="val 4193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0</xdr:col>
      <xdr:colOff>123825</xdr:colOff>
      <xdr:row>49</xdr:row>
      <xdr:rowOff>114300</xdr:rowOff>
    </xdr:from>
    <xdr:to>
      <xdr:col>5</xdr:col>
      <xdr:colOff>352425</xdr:colOff>
      <xdr:row>66</xdr:row>
      <xdr:rowOff>9525</xdr:rowOff>
    </xdr:to>
    <xdr:graphicFrame macro="">
      <xdr:nvGraphicFramePr>
        <xdr:cNvPr id="63531" name="Diagramm 3">
          <a:extLst>
            <a:ext uri="{FF2B5EF4-FFF2-40B4-BE49-F238E27FC236}">
              <a16:creationId xmlns:a16="http://schemas.microsoft.com/office/drawing/2014/main" id="{E33B0466-1D49-461F-AFE7-2D1836115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514350</xdr:colOff>
      <xdr:row>49</xdr:row>
      <xdr:rowOff>114300</xdr:rowOff>
    </xdr:from>
    <xdr:to>
      <xdr:col>11</xdr:col>
      <xdr:colOff>638175</xdr:colOff>
      <xdr:row>66</xdr:row>
      <xdr:rowOff>9525</xdr:rowOff>
    </xdr:to>
    <xdr:graphicFrame macro="">
      <xdr:nvGraphicFramePr>
        <xdr:cNvPr id="63532" name="Diagramm 4">
          <a:extLst>
            <a:ext uri="{FF2B5EF4-FFF2-40B4-BE49-F238E27FC236}">
              <a16:creationId xmlns:a16="http://schemas.microsoft.com/office/drawing/2014/main" id="{6D86764B-29A1-4C97-9DCD-3B313B6DA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1485900</xdr:colOff>
      <xdr:row>29</xdr:row>
      <xdr:rowOff>152400</xdr:rowOff>
    </xdr:from>
    <xdr:to>
      <xdr:col>9</xdr:col>
      <xdr:colOff>228600</xdr:colOff>
      <xdr:row>46</xdr:row>
      <xdr:rowOff>47625</xdr:rowOff>
    </xdr:to>
    <xdr:graphicFrame macro="">
      <xdr:nvGraphicFramePr>
        <xdr:cNvPr id="63533" name="Diagramm 10">
          <a:extLst>
            <a:ext uri="{FF2B5EF4-FFF2-40B4-BE49-F238E27FC236}">
              <a16:creationId xmlns:a16="http://schemas.microsoft.com/office/drawing/2014/main" id="{6D97F569-7FC7-4457-8296-98FDE63AE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123825</xdr:colOff>
      <xdr:row>22</xdr:row>
      <xdr:rowOff>114299</xdr:rowOff>
    </xdr:from>
    <xdr:to>
      <xdr:col>17</xdr:col>
      <xdr:colOff>609600</xdr:colOff>
      <xdr:row>46</xdr:row>
      <xdr:rowOff>19049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E77A184-ACCD-4474-8FB1-7179AFA36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1565910</xdr:colOff>
      <xdr:row>5</xdr:row>
      <xdr:rowOff>15240</xdr:rowOff>
    </xdr:from>
    <xdr:to>
      <xdr:col>3</xdr:col>
      <xdr:colOff>2032565</xdr:colOff>
      <xdr:row>5</xdr:row>
      <xdr:rowOff>148828</xdr:rowOff>
    </xdr:to>
    <xdr:sp macro="" textlink="">
      <xdr:nvSpPr>
        <xdr:cNvPr id="5" name="Pfeil: gebogen 4">
          <a:extLst>
            <a:ext uri="{FF2B5EF4-FFF2-40B4-BE49-F238E27FC236}">
              <a16:creationId xmlns:a16="http://schemas.microsoft.com/office/drawing/2014/main" id="{C228611B-4E9D-43D4-8BD3-46BAF7496903}"/>
            </a:ext>
          </a:extLst>
        </xdr:cNvPr>
        <xdr:cNvSpPr/>
      </xdr:nvSpPr>
      <xdr:spPr>
        <a:xfrm rot="5400000" flipH="1">
          <a:off x="3087950" y="1748845"/>
          <a:ext cx="133588" cy="476377"/>
        </a:xfrm>
        <a:prstGeom prst="bentArrow">
          <a:avLst>
            <a:gd name="adj1" fmla="val 25685"/>
            <a:gd name="adj2" fmla="val 35045"/>
            <a:gd name="adj3" fmla="val 20626"/>
            <a:gd name="adj4" fmla="val 4193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workbookViewId="0">
      <selection activeCell="D6" sqref="D6:J6"/>
    </sheetView>
  </sheetViews>
  <sheetFormatPr baseColWidth="10" defaultRowHeight="12.75" x14ac:dyDescent="0.2"/>
  <cols>
    <col min="1" max="1" width="4.85546875" customWidth="1"/>
    <col min="2" max="2" width="5.5703125" customWidth="1"/>
    <col min="3" max="3" width="8.5703125" customWidth="1"/>
    <col min="4" max="4" width="36.5703125" customWidth="1"/>
    <col min="5" max="10" width="9.7109375" style="6" customWidth="1"/>
    <col min="11" max="11" width="15.7109375" bestFit="1" customWidth="1"/>
    <col min="13" max="13" width="13.28515625" style="18" bestFit="1" customWidth="1"/>
  </cols>
  <sheetData>
    <row r="1" spans="1:15" ht="18" x14ac:dyDescent="0.25">
      <c r="A1" s="28" t="s">
        <v>39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5" x14ac:dyDescent="0.2">
      <c r="L2" s="10" t="s">
        <v>21</v>
      </c>
    </row>
    <row r="3" spans="1:15" x14ac:dyDescent="0.2">
      <c r="L3" s="10" t="s">
        <v>22</v>
      </c>
      <c r="M3"/>
    </row>
    <row r="4" spans="1:15" x14ac:dyDescent="0.2">
      <c r="A4" s="10" t="s">
        <v>15</v>
      </c>
      <c r="D4" s="15">
        <v>12</v>
      </c>
      <c r="E4" s="23" t="s">
        <v>27</v>
      </c>
      <c r="F4" s="24">
        <f>D4/6</f>
        <v>2</v>
      </c>
      <c r="L4" t="s">
        <v>23</v>
      </c>
      <c r="M4"/>
    </row>
    <row r="5" spans="1:15" x14ac:dyDescent="0.2">
      <c r="L5" s="18"/>
      <c r="M5"/>
    </row>
    <row r="6" spans="1:15" ht="13.9" customHeight="1" x14ac:dyDescent="0.2">
      <c r="A6" s="35" t="s">
        <v>8</v>
      </c>
      <c r="B6" s="35"/>
      <c r="C6" s="36"/>
      <c r="D6" s="32" t="s">
        <v>44</v>
      </c>
      <c r="E6" s="33"/>
      <c r="F6" s="33"/>
      <c r="G6" s="33"/>
      <c r="H6" s="33"/>
      <c r="I6" s="33"/>
      <c r="J6" s="34"/>
      <c r="M6"/>
    </row>
    <row r="7" spans="1:15" x14ac:dyDescent="0.2">
      <c r="A7" s="11"/>
      <c r="B7" s="11"/>
      <c r="C7" s="11"/>
      <c r="D7" s="13"/>
    </row>
    <row r="8" spans="1:15" ht="51" x14ac:dyDescent="0.2">
      <c r="A8" s="11"/>
      <c r="B8" s="11"/>
      <c r="C8" s="11"/>
      <c r="D8" s="14" t="s">
        <v>34</v>
      </c>
      <c r="E8" s="7">
        <v>1</v>
      </c>
      <c r="F8" s="7">
        <v>2</v>
      </c>
      <c r="G8" s="7">
        <v>3</v>
      </c>
      <c r="H8" s="7">
        <v>4</v>
      </c>
      <c r="I8" s="7">
        <v>5</v>
      </c>
      <c r="J8" s="7">
        <v>6</v>
      </c>
      <c r="L8" s="16" t="s">
        <v>35</v>
      </c>
    </row>
    <row r="9" spans="1:15" x14ac:dyDescent="0.2">
      <c r="B9" s="10" t="s">
        <v>20</v>
      </c>
      <c r="C9" s="10" t="s">
        <v>24</v>
      </c>
      <c r="D9" s="10" t="s">
        <v>33</v>
      </c>
      <c r="E9" s="7" t="s">
        <v>1</v>
      </c>
      <c r="F9" s="7" t="s">
        <v>2</v>
      </c>
      <c r="G9" s="7" t="s">
        <v>3</v>
      </c>
      <c r="H9" s="7" t="s">
        <v>4</v>
      </c>
      <c r="I9" s="7" t="s">
        <v>5</v>
      </c>
      <c r="J9" s="7" t="s">
        <v>6</v>
      </c>
      <c r="K9" s="19" t="s">
        <v>32</v>
      </c>
      <c r="L9" s="2" t="s">
        <v>0</v>
      </c>
      <c r="M9" s="19" t="s">
        <v>16</v>
      </c>
      <c r="O9" s="2" t="s">
        <v>25</v>
      </c>
    </row>
    <row r="10" spans="1:15" ht="13.15" customHeight="1" x14ac:dyDescent="0.2">
      <c r="A10" s="29">
        <v>0</v>
      </c>
      <c r="B10" s="9">
        <v>1</v>
      </c>
      <c r="C10" s="22">
        <v>14</v>
      </c>
      <c r="D10" s="12" t="s">
        <v>1</v>
      </c>
      <c r="E10" s="4">
        <v>0</v>
      </c>
      <c r="F10" s="3">
        <v>1</v>
      </c>
      <c r="G10" s="3">
        <v>0</v>
      </c>
      <c r="H10" s="3">
        <v>3</v>
      </c>
      <c r="I10" s="3">
        <v>2</v>
      </c>
      <c r="J10" s="3">
        <v>2</v>
      </c>
      <c r="K10" s="1">
        <f t="shared" ref="K10:K15" si="0">SUM(E10:J10)</f>
        <v>8</v>
      </c>
      <c r="L10" s="2">
        <f>ROUND(IF(NOT(E$16="KA"),IF(E$16&gt;0,K10/E$16,"infinitely"),""),4)</f>
        <v>0.72729999999999995</v>
      </c>
      <c r="M10" s="2">
        <f t="shared" ref="M10:M15" si="1">RANK(L10,$L$10:$L$15)</f>
        <v>4</v>
      </c>
      <c r="N10" s="21" t="str">
        <f t="shared" ref="N10:N15" si="2">IF(M10=1,"most active","")</f>
        <v/>
      </c>
      <c r="O10" s="2">
        <f t="shared" ref="O10:O15" si="3">C10*L10</f>
        <v>10.1822</v>
      </c>
    </row>
    <row r="11" spans="1:15" x14ac:dyDescent="0.2">
      <c r="A11" s="30"/>
      <c r="B11" s="9">
        <v>2</v>
      </c>
      <c r="C11" s="22">
        <v>13</v>
      </c>
      <c r="D11" s="12" t="s">
        <v>2</v>
      </c>
      <c r="E11" s="3">
        <v>3</v>
      </c>
      <c r="F11" s="4">
        <v>0</v>
      </c>
      <c r="G11" s="3">
        <v>3</v>
      </c>
      <c r="H11" s="3">
        <v>3</v>
      </c>
      <c r="I11" s="3">
        <v>3</v>
      </c>
      <c r="J11" s="3">
        <v>3</v>
      </c>
      <c r="K11" s="1">
        <f t="shared" si="0"/>
        <v>15</v>
      </c>
      <c r="L11" s="2">
        <f>ROUND(IF(NOT(F$16="KA"),IF(F$16&gt;0,K11/F$16,"infinitely"),""),4)</f>
        <v>1.6667000000000001</v>
      </c>
      <c r="M11" s="2">
        <f t="shared" si="1"/>
        <v>1</v>
      </c>
      <c r="N11" s="21" t="str">
        <f t="shared" si="2"/>
        <v>most active</v>
      </c>
      <c r="O11" s="2">
        <f t="shared" si="3"/>
        <v>21.667100000000001</v>
      </c>
    </row>
    <row r="12" spans="1:15" x14ac:dyDescent="0.2">
      <c r="A12" s="30"/>
      <c r="B12" s="9">
        <v>3</v>
      </c>
      <c r="C12" s="22">
        <v>11</v>
      </c>
      <c r="D12" s="12" t="s">
        <v>3</v>
      </c>
      <c r="E12" s="3">
        <v>2</v>
      </c>
      <c r="F12" s="3">
        <v>3</v>
      </c>
      <c r="G12" s="4">
        <v>0</v>
      </c>
      <c r="H12" s="3">
        <v>3</v>
      </c>
      <c r="I12" s="3">
        <v>1</v>
      </c>
      <c r="J12" s="3">
        <v>1</v>
      </c>
      <c r="K12" s="1">
        <f t="shared" si="0"/>
        <v>10</v>
      </c>
      <c r="L12" s="2">
        <f>ROUND(IF(NOT(G$16="KA"),IF(G$16&gt;0,K12/G$16,"infinitely"),""),4)</f>
        <v>1.4286000000000001</v>
      </c>
      <c r="M12" s="2">
        <f t="shared" si="1"/>
        <v>2</v>
      </c>
      <c r="N12" s="21" t="str">
        <f t="shared" si="2"/>
        <v/>
      </c>
      <c r="O12" s="2">
        <f t="shared" si="3"/>
        <v>15.714600000000001</v>
      </c>
    </row>
    <row r="13" spans="1:15" x14ac:dyDescent="0.2">
      <c r="A13" s="30"/>
      <c r="B13" s="9">
        <v>4</v>
      </c>
      <c r="C13" s="22">
        <v>15</v>
      </c>
      <c r="D13" s="12" t="s">
        <v>4</v>
      </c>
      <c r="E13" s="3">
        <v>3</v>
      </c>
      <c r="F13" s="3">
        <v>2</v>
      </c>
      <c r="G13" s="3">
        <v>1</v>
      </c>
      <c r="H13" s="4">
        <v>0</v>
      </c>
      <c r="I13" s="3">
        <v>3</v>
      </c>
      <c r="J13" s="3">
        <v>2</v>
      </c>
      <c r="K13" s="1">
        <f t="shared" si="0"/>
        <v>11</v>
      </c>
      <c r="L13" s="2">
        <f>ROUND(IF(NOT(H$16="KA"),IF(H$16&gt;0,K13/H$16,"infinitely"),""),4)</f>
        <v>1.1000000000000001</v>
      </c>
      <c r="M13" s="2">
        <f>RANK(L13,$L$10:$L$15)</f>
        <v>3</v>
      </c>
      <c r="N13" s="21" t="str">
        <f>IF(M13=1,"most active","")</f>
        <v/>
      </c>
      <c r="O13" s="2">
        <f t="shared" si="3"/>
        <v>16.5</v>
      </c>
    </row>
    <row r="14" spans="1:15" x14ac:dyDescent="0.2">
      <c r="A14" s="30"/>
      <c r="B14" s="9">
        <v>5</v>
      </c>
      <c r="C14" s="22">
        <v>16</v>
      </c>
      <c r="D14" s="12" t="s">
        <v>5</v>
      </c>
      <c r="E14" s="3">
        <v>1</v>
      </c>
      <c r="F14" s="3">
        <v>1</v>
      </c>
      <c r="G14" s="3">
        <v>2</v>
      </c>
      <c r="H14" s="3">
        <v>0</v>
      </c>
      <c r="I14" s="4">
        <v>0</v>
      </c>
      <c r="J14" s="3">
        <v>2</v>
      </c>
      <c r="K14" s="1">
        <f t="shared" si="0"/>
        <v>6</v>
      </c>
      <c r="L14" s="2">
        <f>ROUND(IF(NOT(I$16="KA"),IF(I$16&gt;0,K14/I$16,"infinitely"),""),4)</f>
        <v>0.6</v>
      </c>
      <c r="M14" s="2">
        <f t="shared" si="1"/>
        <v>6</v>
      </c>
      <c r="N14" s="21" t="str">
        <f t="shared" si="2"/>
        <v/>
      </c>
      <c r="O14" s="2">
        <f t="shared" si="3"/>
        <v>9.6</v>
      </c>
    </row>
    <row r="15" spans="1:15" x14ac:dyDescent="0.2">
      <c r="A15" s="31"/>
      <c r="B15" s="9">
        <v>6</v>
      </c>
      <c r="C15" s="22">
        <v>8</v>
      </c>
      <c r="D15" s="12" t="s">
        <v>6</v>
      </c>
      <c r="E15" s="3">
        <v>2</v>
      </c>
      <c r="F15" s="3">
        <v>2</v>
      </c>
      <c r="G15" s="3">
        <v>1</v>
      </c>
      <c r="H15" s="3">
        <v>1</v>
      </c>
      <c r="I15" s="3">
        <v>1</v>
      </c>
      <c r="J15" s="4">
        <v>0</v>
      </c>
      <c r="K15" s="1">
        <f t="shared" si="0"/>
        <v>7</v>
      </c>
      <c r="L15" s="2">
        <f>ROUND(IF(NOT(J$16="KA"),IF(J$16&gt;0,K15/J$16,"infinitely"),""),4)</f>
        <v>0.7</v>
      </c>
      <c r="M15" s="2">
        <f t="shared" si="1"/>
        <v>5</v>
      </c>
      <c r="N15" s="21" t="str">
        <f t="shared" si="2"/>
        <v/>
      </c>
      <c r="O15" s="2">
        <f t="shared" si="3"/>
        <v>5.6</v>
      </c>
    </row>
    <row r="16" spans="1:15" x14ac:dyDescent="0.2">
      <c r="B16" s="8" t="s">
        <v>9</v>
      </c>
      <c r="C16" s="8">
        <f>SUM(C10:C15)</f>
        <v>77</v>
      </c>
      <c r="D16" s="25" t="s">
        <v>31</v>
      </c>
      <c r="E16" s="5">
        <f t="shared" ref="E16:J16" si="4">IF(NOT(ISBLANK(E10)),SUM(E10:E15),"na")</f>
        <v>11</v>
      </c>
      <c r="F16" s="5">
        <f t="shared" si="4"/>
        <v>9</v>
      </c>
      <c r="G16" s="5">
        <f t="shared" si="4"/>
        <v>7</v>
      </c>
      <c r="H16" s="5">
        <f t="shared" si="4"/>
        <v>10</v>
      </c>
      <c r="I16" s="5">
        <f t="shared" si="4"/>
        <v>10</v>
      </c>
      <c r="J16" s="5">
        <f t="shared" si="4"/>
        <v>10</v>
      </c>
      <c r="K16" s="2" t="str">
        <f>IF(SUM(K10:K15)&lt;=90,"values OK","check values!")</f>
        <v>values OK</v>
      </c>
    </row>
    <row r="17" spans="1:16" x14ac:dyDescent="0.2">
      <c r="B17" s="17" t="str">
        <f>IF(SUM(C10:C15)&gt;108,"check values!","values ok")</f>
        <v>values ok</v>
      </c>
      <c r="C17" s="8"/>
      <c r="D17" s="19" t="s">
        <v>30</v>
      </c>
      <c r="E17" s="5">
        <f>IF(NOT(E16="na"),E16*K10,"")</f>
        <v>88</v>
      </c>
      <c r="F17" s="5">
        <f>IF(NOT(F16="na"),F16*K11,"")</f>
        <v>135</v>
      </c>
      <c r="G17" s="5">
        <f>IF(NOT(G16="na"),G16*K12,"")</f>
        <v>70</v>
      </c>
      <c r="H17" s="5">
        <f>IF(NOT(H16="na"),H16*K13,"")</f>
        <v>110</v>
      </c>
      <c r="I17" s="5">
        <f>IF(NOT(I16="na"),I16*K14,"")</f>
        <v>60</v>
      </c>
      <c r="J17" s="5">
        <f>IF(NOT(J16="na"),J16*K15,"")</f>
        <v>70</v>
      </c>
      <c r="L17" s="10" t="s">
        <v>19</v>
      </c>
      <c r="M17"/>
    </row>
    <row r="18" spans="1:16" ht="13.15" customHeight="1" x14ac:dyDescent="0.2">
      <c r="D18" s="19" t="s">
        <v>17</v>
      </c>
      <c r="E18" s="1">
        <f t="shared" ref="E18:J18" si="5">RANK(E17,$E$17:$J$17)</f>
        <v>3</v>
      </c>
      <c r="F18" s="1">
        <f t="shared" si="5"/>
        <v>1</v>
      </c>
      <c r="G18" s="1">
        <f t="shared" si="5"/>
        <v>4</v>
      </c>
      <c r="H18" s="1">
        <f t="shared" si="5"/>
        <v>2</v>
      </c>
      <c r="I18" s="1">
        <f t="shared" si="5"/>
        <v>6</v>
      </c>
      <c r="J18" s="1">
        <f t="shared" si="5"/>
        <v>4</v>
      </c>
      <c r="L18" s="27" t="s">
        <v>43</v>
      </c>
      <c r="M18" s="27"/>
      <c r="N18" s="27"/>
      <c r="O18" s="27"/>
      <c r="P18" s="16"/>
    </row>
    <row r="19" spans="1:16" x14ac:dyDescent="0.2">
      <c r="E19" s="20" t="str">
        <f t="shared" ref="E19:J19" si="6">IF(E18=1,"most critical","")</f>
        <v/>
      </c>
      <c r="F19" s="20" t="str">
        <f t="shared" si="6"/>
        <v>most critical</v>
      </c>
      <c r="G19" s="20" t="str">
        <f t="shared" si="6"/>
        <v/>
      </c>
      <c r="H19" s="20" t="str">
        <f t="shared" si="6"/>
        <v/>
      </c>
      <c r="I19" s="20" t="str">
        <f t="shared" si="6"/>
        <v/>
      </c>
      <c r="J19" s="20" t="str">
        <f t="shared" si="6"/>
        <v/>
      </c>
      <c r="L19" s="27"/>
      <c r="M19" s="27"/>
      <c r="N19" s="27"/>
      <c r="O19" s="27"/>
      <c r="P19" s="16"/>
    </row>
    <row r="20" spans="1:16" x14ac:dyDescent="0.2">
      <c r="D20" s="19" t="s">
        <v>26</v>
      </c>
      <c r="E20" s="19">
        <f>C10*E17</f>
        <v>1232</v>
      </c>
      <c r="F20" s="19">
        <f>C10*F17</f>
        <v>1890</v>
      </c>
      <c r="G20" s="19">
        <f>C12*G17</f>
        <v>770</v>
      </c>
      <c r="H20" s="19">
        <f>C13*H17</f>
        <v>1650</v>
      </c>
      <c r="I20" s="19">
        <f>C14*I17</f>
        <v>960</v>
      </c>
      <c r="J20" s="19">
        <f>C15*J17</f>
        <v>560</v>
      </c>
      <c r="L20" s="27"/>
      <c r="M20" s="27"/>
      <c r="N20" s="27"/>
      <c r="O20" s="27"/>
      <c r="P20" s="16"/>
    </row>
    <row r="21" spans="1:16" ht="13.15" customHeight="1" x14ac:dyDescent="0.2">
      <c r="A21" s="10"/>
      <c r="E21" s="10"/>
      <c r="F21"/>
      <c r="G21"/>
      <c r="H21"/>
      <c r="I21"/>
      <c r="L21" s="16"/>
      <c r="M21" s="16"/>
      <c r="N21" s="16"/>
      <c r="O21" s="16"/>
      <c r="P21" s="16"/>
    </row>
    <row r="22" spans="1:16" ht="13.15" customHeight="1" x14ac:dyDescent="0.2">
      <c r="A22" s="10"/>
      <c r="E22" s="10"/>
      <c r="F22"/>
      <c r="G22"/>
      <c r="H22"/>
      <c r="I22"/>
      <c r="L22" s="16"/>
      <c r="M22" s="16"/>
      <c r="N22" s="16"/>
      <c r="O22" s="16"/>
      <c r="P22" s="16"/>
    </row>
    <row r="23" spans="1:16" ht="13.15" customHeight="1" x14ac:dyDescent="0.2">
      <c r="A23" s="10" t="s">
        <v>10</v>
      </c>
      <c r="E23" s="10" t="s">
        <v>19</v>
      </c>
      <c r="F23"/>
      <c r="G23"/>
      <c r="H23"/>
      <c r="I23"/>
      <c r="L23" s="16"/>
      <c r="M23" s="16"/>
      <c r="N23" s="16"/>
      <c r="O23" s="16"/>
      <c r="P23" s="16"/>
    </row>
    <row r="24" spans="1:16" ht="13.15" customHeight="1" x14ac:dyDescent="0.2">
      <c r="A24">
        <v>0</v>
      </c>
      <c r="B24" s="10" t="s">
        <v>11</v>
      </c>
      <c r="E24" s="27" t="s">
        <v>42</v>
      </c>
      <c r="F24" s="27"/>
      <c r="G24" s="27"/>
      <c r="H24" s="27"/>
      <c r="I24" s="27"/>
      <c r="J24" s="27"/>
      <c r="L24" s="16"/>
      <c r="M24" s="16"/>
      <c r="N24" s="16"/>
      <c r="O24" s="16"/>
      <c r="P24" s="16"/>
    </row>
    <row r="25" spans="1:16" x14ac:dyDescent="0.2">
      <c r="A25">
        <v>1</v>
      </c>
      <c r="B25" s="10" t="s">
        <v>14</v>
      </c>
      <c r="E25" s="27"/>
      <c r="F25" s="27"/>
      <c r="G25" s="27"/>
      <c r="H25" s="27"/>
      <c r="I25" s="27"/>
      <c r="J25" s="27"/>
      <c r="L25" s="16"/>
      <c r="M25" s="16"/>
      <c r="N25" s="16"/>
      <c r="O25" s="16"/>
      <c r="P25" s="16"/>
    </row>
    <row r="26" spans="1:16" x14ac:dyDescent="0.2">
      <c r="A26">
        <v>2</v>
      </c>
      <c r="B26" s="10" t="s">
        <v>13</v>
      </c>
    </row>
    <row r="27" spans="1:16" x14ac:dyDescent="0.2">
      <c r="A27">
        <v>3</v>
      </c>
      <c r="B27" s="10" t="s">
        <v>12</v>
      </c>
      <c r="E27" s="16"/>
      <c r="F27" s="16"/>
      <c r="G27" s="16"/>
      <c r="H27" s="16"/>
      <c r="I27" s="16"/>
    </row>
    <row r="28" spans="1:16" x14ac:dyDescent="0.2">
      <c r="E28" s="16"/>
      <c r="F28" s="16"/>
      <c r="G28" s="16"/>
      <c r="H28" s="16"/>
      <c r="I28" s="16"/>
    </row>
    <row r="29" spans="1:16" ht="18" x14ac:dyDescent="0.25">
      <c r="A29" s="28" t="s">
        <v>18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</row>
  </sheetData>
  <mergeCells count="7">
    <mergeCell ref="L18:O20"/>
    <mergeCell ref="A29:K29"/>
    <mergeCell ref="E24:J25"/>
    <mergeCell ref="A1:K1"/>
    <mergeCell ref="A10:A15"/>
    <mergeCell ref="D6:J6"/>
    <mergeCell ref="A6:C6"/>
  </mergeCells>
  <phoneticPr fontId="0" type="noConversion"/>
  <conditionalFormatting sqref="C10:C15">
    <cfRule type="iconSet" priority="11">
      <iconSet iconSet="5ArrowsGray">
        <cfvo type="percent" val="0"/>
        <cfvo type="num" val="9"/>
        <cfvo type="num" val="12"/>
        <cfvo type="num" val="15"/>
        <cfvo type="num" val="18"/>
      </iconSet>
    </cfRule>
    <cfRule type="cellIs" dxfId="4" priority="22" operator="greaterThan">
      <formula>18</formula>
    </cfRule>
  </conditionalFormatting>
  <conditionalFormatting sqref="E16:J16">
    <cfRule type="cellIs" dxfId="3" priority="21" stopIfTrue="1" operator="greaterThan">
      <formula>18</formula>
    </cfRule>
  </conditionalFormatting>
  <conditionalFormatting sqref="E10:J15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E17:J17">
    <cfRule type="iconSet" priority="8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L10:L15">
    <cfRule type="iconSet" priority="6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E18:J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:M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zoomScale="115" zoomScaleNormal="115" workbookViewId="0">
      <selection activeCell="C7" sqref="C7"/>
    </sheetView>
  </sheetViews>
  <sheetFormatPr baseColWidth="10" defaultRowHeight="12.75" x14ac:dyDescent="0.2"/>
  <cols>
    <col min="1" max="1" width="4.85546875" customWidth="1"/>
    <col min="2" max="2" width="11.7109375" customWidth="1"/>
    <col min="3" max="3" width="36.5703125" customWidth="1"/>
    <col min="4" max="9" width="9.7109375" style="6" customWidth="1"/>
  </cols>
  <sheetData>
    <row r="1" spans="1:9" ht="18" x14ac:dyDescent="0.25">
      <c r="A1" s="28" t="s">
        <v>29</v>
      </c>
      <c r="B1" s="28"/>
      <c r="C1" s="28"/>
      <c r="D1" s="28"/>
      <c r="E1" s="28"/>
      <c r="F1" s="28"/>
      <c r="G1" s="28"/>
      <c r="H1" s="28"/>
      <c r="I1" s="28"/>
    </row>
    <row r="4" spans="1:9" x14ac:dyDescent="0.2">
      <c r="A4" s="10" t="s">
        <v>15</v>
      </c>
      <c r="C4" s="15">
        <f>'Innovation per expert group'!D4</f>
        <v>12</v>
      </c>
      <c r="D4" s="23" t="s">
        <v>27</v>
      </c>
      <c r="E4" s="24">
        <f>C4/6</f>
        <v>2</v>
      </c>
    </row>
    <row r="6" spans="1:9" ht="13.9" customHeight="1" x14ac:dyDescent="0.2">
      <c r="A6" s="35" t="s">
        <v>8</v>
      </c>
      <c r="B6" s="35"/>
      <c r="C6" s="45" t="s">
        <v>44</v>
      </c>
      <c r="D6" s="46"/>
      <c r="E6" s="46"/>
      <c r="F6" s="46"/>
      <c r="G6" s="46"/>
      <c r="H6" s="46"/>
      <c r="I6" s="47"/>
    </row>
    <row r="7" spans="1:9" x14ac:dyDescent="0.2">
      <c r="A7" s="11"/>
      <c r="B7" s="11"/>
      <c r="C7" s="13"/>
    </row>
    <row r="8" spans="1:9" x14ac:dyDescent="0.2">
      <c r="A8" s="11"/>
      <c r="B8" s="11"/>
      <c r="C8" s="14" t="s">
        <v>7</v>
      </c>
      <c r="D8" s="7">
        <v>1</v>
      </c>
      <c r="E8" s="7">
        <v>2</v>
      </c>
      <c r="F8" s="7">
        <v>3</v>
      </c>
      <c r="G8" s="7">
        <v>4</v>
      </c>
      <c r="H8" s="7">
        <v>5</v>
      </c>
      <c r="I8" s="7">
        <v>6</v>
      </c>
    </row>
    <row r="9" spans="1:9" x14ac:dyDescent="0.2">
      <c r="B9" s="10" t="s">
        <v>20</v>
      </c>
      <c r="C9" s="10" t="s">
        <v>28</v>
      </c>
      <c r="D9" s="7" t="s">
        <v>1</v>
      </c>
      <c r="E9" s="7" t="s">
        <v>2</v>
      </c>
      <c r="F9" s="7" t="s">
        <v>3</v>
      </c>
      <c r="G9" s="7" t="s">
        <v>4</v>
      </c>
      <c r="H9" s="7" t="s">
        <v>5</v>
      </c>
      <c r="I9" s="7" t="s">
        <v>6</v>
      </c>
    </row>
    <row r="10" spans="1:9" ht="13.15" customHeight="1" x14ac:dyDescent="0.2">
      <c r="A10" s="29"/>
      <c r="B10" s="9">
        <v>1</v>
      </c>
      <c r="C10" s="12" t="s">
        <v>1</v>
      </c>
      <c r="D10" s="4">
        <v>0</v>
      </c>
      <c r="E10" s="3">
        <v>2</v>
      </c>
      <c r="F10" s="3">
        <v>1</v>
      </c>
      <c r="G10" s="3">
        <v>2</v>
      </c>
      <c r="H10" s="3">
        <v>1</v>
      </c>
      <c r="I10" s="3">
        <v>2</v>
      </c>
    </row>
    <row r="11" spans="1:9" x14ac:dyDescent="0.2">
      <c r="A11" s="30"/>
      <c r="B11" s="9">
        <v>2</v>
      </c>
      <c r="C11" s="12" t="s">
        <v>2</v>
      </c>
      <c r="D11" s="3">
        <v>3</v>
      </c>
      <c r="E11" s="4">
        <v>0</v>
      </c>
      <c r="F11" s="3">
        <v>3</v>
      </c>
      <c r="G11" s="3">
        <v>3</v>
      </c>
      <c r="H11" s="3">
        <v>3</v>
      </c>
      <c r="I11" s="3">
        <v>3</v>
      </c>
    </row>
    <row r="12" spans="1:9" x14ac:dyDescent="0.2">
      <c r="A12" s="30"/>
      <c r="B12" s="9">
        <v>3</v>
      </c>
      <c r="C12" s="12" t="s">
        <v>3</v>
      </c>
      <c r="D12" s="3">
        <v>3</v>
      </c>
      <c r="E12" s="3">
        <v>3</v>
      </c>
      <c r="F12" s="4">
        <v>0</v>
      </c>
      <c r="G12" s="3">
        <v>3</v>
      </c>
      <c r="H12" s="3">
        <v>3</v>
      </c>
      <c r="I12" s="3">
        <v>2</v>
      </c>
    </row>
    <row r="13" spans="1:9" x14ac:dyDescent="0.2">
      <c r="A13" s="30"/>
      <c r="B13" s="9">
        <v>4</v>
      </c>
      <c r="C13" s="12" t="s">
        <v>4</v>
      </c>
      <c r="D13" s="3">
        <v>3</v>
      </c>
      <c r="E13" s="3">
        <v>2</v>
      </c>
      <c r="F13" s="3">
        <v>1</v>
      </c>
      <c r="G13" s="4">
        <v>0</v>
      </c>
      <c r="H13" s="3">
        <v>3</v>
      </c>
      <c r="I13" s="3">
        <v>2</v>
      </c>
    </row>
    <row r="14" spans="1:9" x14ac:dyDescent="0.2">
      <c r="A14" s="30"/>
      <c r="B14" s="9">
        <v>5</v>
      </c>
      <c r="C14" s="12" t="s">
        <v>5</v>
      </c>
      <c r="D14" s="3">
        <v>1</v>
      </c>
      <c r="E14" s="3">
        <v>1</v>
      </c>
      <c r="F14" s="3">
        <v>2</v>
      </c>
      <c r="G14" s="3">
        <v>1</v>
      </c>
      <c r="H14" s="4">
        <v>0</v>
      </c>
      <c r="I14" s="3">
        <v>2</v>
      </c>
    </row>
    <row r="15" spans="1:9" x14ac:dyDescent="0.2">
      <c r="A15" s="31"/>
      <c r="B15" s="9">
        <v>6</v>
      </c>
      <c r="C15" s="12" t="s">
        <v>6</v>
      </c>
      <c r="D15" s="3">
        <v>1</v>
      </c>
      <c r="E15" s="3">
        <v>2</v>
      </c>
      <c r="F15" s="3">
        <v>1</v>
      </c>
      <c r="G15" s="3">
        <v>1</v>
      </c>
      <c r="H15" s="3">
        <v>1</v>
      </c>
      <c r="I15" s="4">
        <v>0</v>
      </c>
    </row>
    <row r="16" spans="1:9" ht="13.15" customHeight="1" x14ac:dyDescent="0.2">
      <c r="A16" s="10"/>
      <c r="D16" s="10"/>
      <c r="E16"/>
      <c r="F16"/>
      <c r="G16"/>
      <c r="H16"/>
    </row>
    <row r="17" spans="1:8" ht="13.15" customHeight="1" x14ac:dyDescent="0.2">
      <c r="A17" s="10" t="s">
        <v>10</v>
      </c>
      <c r="D17" s="10"/>
      <c r="E17"/>
      <c r="F17"/>
      <c r="G17"/>
      <c r="H17"/>
    </row>
    <row r="18" spans="1:8" ht="13.15" customHeight="1" x14ac:dyDescent="0.2">
      <c r="A18">
        <v>0</v>
      </c>
      <c r="B18" s="10" t="s">
        <v>11</v>
      </c>
      <c r="D18" s="10"/>
      <c r="E18"/>
      <c r="F18"/>
      <c r="G18"/>
      <c r="H18"/>
    </row>
    <row r="19" spans="1:8" x14ac:dyDescent="0.2">
      <c r="A19">
        <v>1</v>
      </c>
      <c r="B19" s="10" t="s">
        <v>14</v>
      </c>
      <c r="D19" s="10"/>
      <c r="E19"/>
      <c r="F19"/>
      <c r="G19"/>
      <c r="H19"/>
    </row>
    <row r="20" spans="1:8" x14ac:dyDescent="0.2">
      <c r="A20">
        <v>2</v>
      </c>
      <c r="B20" s="10" t="s">
        <v>13</v>
      </c>
    </row>
    <row r="21" spans="1:8" x14ac:dyDescent="0.2">
      <c r="A21">
        <v>3</v>
      </c>
      <c r="B21" s="10" t="s">
        <v>12</v>
      </c>
      <c r="D21" s="16"/>
      <c r="E21" s="16"/>
      <c r="F21" s="16"/>
      <c r="G21" s="16"/>
      <c r="H21" s="16"/>
    </row>
    <row r="22" spans="1:8" x14ac:dyDescent="0.2">
      <c r="D22" s="16"/>
      <c r="E22" s="16"/>
      <c r="F22" s="16"/>
      <c r="G22" s="16"/>
      <c r="H22" s="16"/>
    </row>
  </sheetData>
  <mergeCells count="4">
    <mergeCell ref="A1:I1"/>
    <mergeCell ref="A6:B6"/>
    <mergeCell ref="C6:I6"/>
    <mergeCell ref="A10:A15"/>
  </mergeCells>
  <conditionalFormatting sqref="D10:I15">
    <cfRule type="iconSet" priority="3">
      <iconSet iconSet="3Arrows">
        <cfvo type="percent" val="0"/>
        <cfvo type="percent" val="33"/>
        <cfvo type="percent" val="67"/>
      </iconSet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workbookViewId="0">
      <selection activeCell="D7" sqref="D7"/>
    </sheetView>
  </sheetViews>
  <sheetFormatPr baseColWidth="10" defaultRowHeight="12.75" x14ac:dyDescent="0.2"/>
  <cols>
    <col min="1" max="1" width="4.85546875" customWidth="1"/>
    <col min="2" max="2" width="5.5703125" customWidth="1"/>
    <col min="3" max="3" width="8.5703125" customWidth="1"/>
    <col min="4" max="4" width="36.5703125" customWidth="1"/>
    <col min="5" max="10" width="9.7109375" style="6" customWidth="1"/>
    <col min="11" max="11" width="15.7109375" bestFit="1" customWidth="1"/>
    <col min="12" max="12" width="13.140625" customWidth="1"/>
    <col min="13" max="13" width="13.28515625" style="18" bestFit="1" customWidth="1"/>
  </cols>
  <sheetData>
    <row r="1" spans="1:15" ht="18" x14ac:dyDescent="0.25">
      <c r="A1" s="28" t="s">
        <v>40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5" x14ac:dyDescent="0.2">
      <c r="L2" s="10" t="s">
        <v>21</v>
      </c>
    </row>
    <row r="3" spans="1:15" x14ac:dyDescent="0.2">
      <c r="L3" s="10" t="s">
        <v>22</v>
      </c>
      <c r="M3"/>
    </row>
    <row r="4" spans="1:15" x14ac:dyDescent="0.2">
      <c r="A4" s="10" t="s">
        <v>15</v>
      </c>
      <c r="D4" s="15">
        <v>12</v>
      </c>
      <c r="E4" s="23" t="s">
        <v>27</v>
      </c>
      <c r="F4" s="24">
        <f>D4/6</f>
        <v>2</v>
      </c>
      <c r="L4" t="s">
        <v>23</v>
      </c>
      <c r="M4"/>
    </row>
    <row r="5" spans="1:15" x14ac:dyDescent="0.2">
      <c r="L5" s="18"/>
      <c r="M5"/>
    </row>
    <row r="6" spans="1:15" ht="13.9" customHeight="1" x14ac:dyDescent="0.2">
      <c r="A6" s="35" t="s">
        <v>8</v>
      </c>
      <c r="B6" s="35"/>
      <c r="C6" s="36"/>
      <c r="D6" s="32" t="str">
        <f>'Innovation per expert group'!D6:J6</f>
        <v>The construction of buildings is carried out only by autonomous robots.</v>
      </c>
      <c r="E6" s="33"/>
      <c r="F6" s="33"/>
      <c r="G6" s="33"/>
      <c r="H6" s="33"/>
      <c r="I6" s="33"/>
      <c r="J6" s="34"/>
      <c r="M6"/>
    </row>
    <row r="7" spans="1:15" x14ac:dyDescent="0.2">
      <c r="A7" s="11"/>
      <c r="B7" s="11"/>
      <c r="C7" s="11"/>
      <c r="D7" s="13"/>
    </row>
    <row r="8" spans="1:15" ht="38.25" x14ac:dyDescent="0.2">
      <c r="A8" s="11"/>
      <c r="B8" s="11"/>
      <c r="C8" s="11"/>
      <c r="D8" s="14" t="s">
        <v>34</v>
      </c>
      <c r="E8" s="7">
        <v>1</v>
      </c>
      <c r="F8" s="7">
        <v>2</v>
      </c>
      <c r="G8" s="7">
        <v>3</v>
      </c>
      <c r="H8" s="7">
        <v>4</v>
      </c>
      <c r="I8" s="7">
        <v>5</v>
      </c>
      <c r="J8" s="7">
        <v>6</v>
      </c>
      <c r="L8" s="16" t="s">
        <v>35</v>
      </c>
    </row>
    <row r="9" spans="1:15" x14ac:dyDescent="0.2">
      <c r="B9" s="10" t="s">
        <v>20</v>
      </c>
      <c r="C9" s="10" t="s">
        <v>24</v>
      </c>
      <c r="D9" s="10" t="s">
        <v>33</v>
      </c>
      <c r="E9" s="7" t="s">
        <v>1</v>
      </c>
      <c r="F9" s="7" t="s">
        <v>2</v>
      </c>
      <c r="G9" s="7" t="s">
        <v>3</v>
      </c>
      <c r="H9" s="7" t="s">
        <v>4</v>
      </c>
      <c r="I9" s="7" t="s">
        <v>5</v>
      </c>
      <c r="J9" s="7" t="s">
        <v>6</v>
      </c>
      <c r="K9" s="19" t="s">
        <v>32</v>
      </c>
      <c r="L9" s="2" t="s">
        <v>0</v>
      </c>
      <c r="M9" s="19" t="s">
        <v>16</v>
      </c>
      <c r="O9" s="2" t="s">
        <v>25</v>
      </c>
    </row>
    <row r="10" spans="1:15" ht="13.15" customHeight="1" x14ac:dyDescent="0.2">
      <c r="A10" s="29">
        <v>0</v>
      </c>
      <c r="B10" s="9">
        <v>1</v>
      </c>
      <c r="C10" s="22">
        <v>14</v>
      </c>
      <c r="D10" s="12" t="s">
        <v>1</v>
      </c>
      <c r="E10" s="4">
        <f>'Joint discussion'!D10</f>
        <v>0</v>
      </c>
      <c r="F10" s="3">
        <f>'Joint discussion'!E10</f>
        <v>2</v>
      </c>
      <c r="G10" s="3">
        <f>'Joint discussion'!F10</f>
        <v>1</v>
      </c>
      <c r="H10" s="3">
        <f>'Joint discussion'!G10</f>
        <v>2</v>
      </c>
      <c r="I10" s="3">
        <f>'Joint discussion'!H10</f>
        <v>1</v>
      </c>
      <c r="J10" s="3">
        <f>'Joint discussion'!I10</f>
        <v>2</v>
      </c>
      <c r="K10" s="1">
        <f t="shared" ref="K10:K15" si="0">SUM(E10:J10)</f>
        <v>8</v>
      </c>
      <c r="L10" s="2">
        <f>ROUND(IF(NOT(E$16="KA"),IF(E$16&gt;0,K10/E$16,"infinitely"),""),4)</f>
        <v>0.72729999999999995</v>
      </c>
      <c r="M10" s="2">
        <f t="shared" ref="M10:M15" si="1">RANK(L10,$L$10:$L$15)</f>
        <v>4</v>
      </c>
      <c r="N10" s="21" t="str">
        <f t="shared" ref="N10:N15" si="2">IF(M10=1,"most active","")</f>
        <v/>
      </c>
      <c r="O10" s="2">
        <f t="shared" ref="O10:O15" si="3">C10*L10</f>
        <v>10.1822</v>
      </c>
    </row>
    <row r="11" spans="1:15" x14ac:dyDescent="0.2">
      <c r="A11" s="30"/>
      <c r="B11" s="9">
        <v>2</v>
      </c>
      <c r="C11" s="22">
        <v>13</v>
      </c>
      <c r="D11" s="12" t="s">
        <v>2</v>
      </c>
      <c r="E11" s="3">
        <f>'Joint discussion'!D11</f>
        <v>3</v>
      </c>
      <c r="F11" s="4">
        <f>'Joint discussion'!E11</f>
        <v>0</v>
      </c>
      <c r="G11" s="3">
        <f>'Joint discussion'!F11</f>
        <v>3</v>
      </c>
      <c r="H11" s="3">
        <f>'Joint discussion'!G11</f>
        <v>3</v>
      </c>
      <c r="I11" s="3">
        <f>'Joint discussion'!H11</f>
        <v>3</v>
      </c>
      <c r="J11" s="3">
        <f>'Joint discussion'!I11</f>
        <v>3</v>
      </c>
      <c r="K11" s="1">
        <f t="shared" si="0"/>
        <v>15</v>
      </c>
      <c r="L11" s="2">
        <f>ROUND(IF(NOT(F$16="KA"),IF(F$16&gt;0,K11/F$16,"infinitely"),""),4)</f>
        <v>1.5</v>
      </c>
      <c r="M11" s="2">
        <f t="shared" si="1"/>
        <v>2</v>
      </c>
      <c r="N11" s="21" t="str">
        <f t="shared" si="2"/>
        <v/>
      </c>
      <c r="O11" s="2">
        <f t="shared" si="3"/>
        <v>19.5</v>
      </c>
    </row>
    <row r="12" spans="1:15" x14ac:dyDescent="0.2">
      <c r="A12" s="30"/>
      <c r="B12" s="9">
        <v>3</v>
      </c>
      <c r="C12" s="22">
        <v>11</v>
      </c>
      <c r="D12" s="12" t="s">
        <v>3</v>
      </c>
      <c r="E12" s="3">
        <f>'Joint discussion'!D12</f>
        <v>3</v>
      </c>
      <c r="F12" s="3">
        <f>'Joint discussion'!E12</f>
        <v>3</v>
      </c>
      <c r="G12" s="4">
        <f>'Joint discussion'!F12</f>
        <v>0</v>
      </c>
      <c r="H12" s="3">
        <f>'Joint discussion'!G12</f>
        <v>3</v>
      </c>
      <c r="I12" s="3">
        <f>'Joint discussion'!H12</f>
        <v>3</v>
      </c>
      <c r="J12" s="3">
        <f>'Joint discussion'!I12</f>
        <v>2</v>
      </c>
      <c r="K12" s="1">
        <f t="shared" si="0"/>
        <v>14</v>
      </c>
      <c r="L12" s="2">
        <f>ROUND(IF(NOT(G$16="KA"),IF(G$16&gt;0,K12/G$16,"infinitely"),""),4)</f>
        <v>1.75</v>
      </c>
      <c r="M12" s="2">
        <f t="shared" si="1"/>
        <v>1</v>
      </c>
      <c r="N12" s="21" t="str">
        <f t="shared" si="2"/>
        <v>most active</v>
      </c>
      <c r="O12" s="2">
        <f t="shared" si="3"/>
        <v>19.25</v>
      </c>
    </row>
    <row r="13" spans="1:15" x14ac:dyDescent="0.2">
      <c r="A13" s="30"/>
      <c r="B13" s="9">
        <v>4</v>
      </c>
      <c r="C13" s="22">
        <v>15</v>
      </c>
      <c r="D13" s="12" t="s">
        <v>4</v>
      </c>
      <c r="E13" s="3">
        <f>'Joint discussion'!D13</f>
        <v>3</v>
      </c>
      <c r="F13" s="3">
        <f>'Joint discussion'!E13</f>
        <v>2</v>
      </c>
      <c r="G13" s="3">
        <f>'Joint discussion'!F13</f>
        <v>1</v>
      </c>
      <c r="H13" s="4">
        <f>'Joint discussion'!G13</f>
        <v>0</v>
      </c>
      <c r="I13" s="3">
        <f>'Joint discussion'!H13</f>
        <v>3</v>
      </c>
      <c r="J13" s="3">
        <f>'Joint discussion'!I13</f>
        <v>2</v>
      </c>
      <c r="K13" s="1">
        <f t="shared" si="0"/>
        <v>11</v>
      </c>
      <c r="L13" s="2">
        <f>ROUND(IF(NOT(H$16="KA"),IF(H$16&gt;0,K13/H$16,"infinitely"),""),4)</f>
        <v>1.1000000000000001</v>
      </c>
      <c r="M13" s="2">
        <f>RANK(L13,$L$10:$L$15)</f>
        <v>3</v>
      </c>
      <c r="N13" s="21" t="str">
        <f>IF(M13=1,"most active","")</f>
        <v/>
      </c>
      <c r="O13" s="2">
        <f t="shared" si="3"/>
        <v>16.5</v>
      </c>
    </row>
    <row r="14" spans="1:15" x14ac:dyDescent="0.2">
      <c r="A14" s="30"/>
      <c r="B14" s="9">
        <v>5</v>
      </c>
      <c r="C14" s="22">
        <v>16</v>
      </c>
      <c r="D14" s="12" t="s">
        <v>5</v>
      </c>
      <c r="E14" s="3">
        <f>'Joint discussion'!D14</f>
        <v>1</v>
      </c>
      <c r="F14" s="3">
        <f>'Joint discussion'!E14</f>
        <v>1</v>
      </c>
      <c r="G14" s="3">
        <f>'Joint discussion'!F14</f>
        <v>2</v>
      </c>
      <c r="H14" s="3">
        <f>'Joint discussion'!G14</f>
        <v>1</v>
      </c>
      <c r="I14" s="4">
        <f>'Joint discussion'!H14</f>
        <v>0</v>
      </c>
      <c r="J14" s="3">
        <f>'Joint discussion'!I14</f>
        <v>2</v>
      </c>
      <c r="K14" s="1">
        <f t="shared" si="0"/>
        <v>7</v>
      </c>
      <c r="L14" s="2">
        <f>ROUND(IF(NOT(I$16="KA"),IF(I$16&gt;0,K14/I$16,"infinitely"),""),4)</f>
        <v>0.63639999999999997</v>
      </c>
      <c r="M14" s="2">
        <f t="shared" si="1"/>
        <v>5</v>
      </c>
      <c r="N14" s="21" t="str">
        <f t="shared" si="2"/>
        <v/>
      </c>
      <c r="O14" s="2">
        <f t="shared" si="3"/>
        <v>10.182399999999999</v>
      </c>
    </row>
    <row r="15" spans="1:15" x14ac:dyDescent="0.2">
      <c r="A15" s="31"/>
      <c r="B15" s="9">
        <v>6</v>
      </c>
      <c r="C15" s="22">
        <v>8</v>
      </c>
      <c r="D15" s="12" t="s">
        <v>6</v>
      </c>
      <c r="E15" s="3">
        <f>'Joint discussion'!D15</f>
        <v>1</v>
      </c>
      <c r="F15" s="3">
        <f>'Joint discussion'!E15</f>
        <v>2</v>
      </c>
      <c r="G15" s="3">
        <f>'Joint discussion'!F15</f>
        <v>1</v>
      </c>
      <c r="H15" s="3">
        <f>'Joint discussion'!G15</f>
        <v>1</v>
      </c>
      <c r="I15" s="3">
        <f>'Joint discussion'!H15</f>
        <v>1</v>
      </c>
      <c r="J15" s="4">
        <f>'Joint discussion'!I15</f>
        <v>0</v>
      </c>
      <c r="K15" s="1">
        <f t="shared" si="0"/>
        <v>6</v>
      </c>
      <c r="L15" s="2">
        <f>ROUND(IF(NOT(J$16="KA"),IF(J$16&gt;0,K15/J$16,"infinitely"),""),4)</f>
        <v>0.54549999999999998</v>
      </c>
      <c r="M15" s="2">
        <f t="shared" si="1"/>
        <v>6</v>
      </c>
      <c r="N15" s="21" t="str">
        <f t="shared" si="2"/>
        <v/>
      </c>
      <c r="O15" s="2">
        <f t="shared" si="3"/>
        <v>4.3639999999999999</v>
      </c>
    </row>
    <row r="16" spans="1:15" x14ac:dyDescent="0.2">
      <c r="B16" s="8" t="s">
        <v>9</v>
      </c>
      <c r="C16" s="8">
        <f>SUM(C10:C15)</f>
        <v>77</v>
      </c>
      <c r="D16" s="25" t="s">
        <v>31</v>
      </c>
      <c r="E16" s="5">
        <f t="shared" ref="E16:J16" si="4">IF(NOT(ISBLANK(E10)),SUM(E10:E15),"na")</f>
        <v>11</v>
      </c>
      <c r="F16" s="5">
        <f t="shared" si="4"/>
        <v>10</v>
      </c>
      <c r="G16" s="5">
        <f t="shared" si="4"/>
        <v>8</v>
      </c>
      <c r="H16" s="5">
        <f t="shared" si="4"/>
        <v>10</v>
      </c>
      <c r="I16" s="5">
        <f t="shared" si="4"/>
        <v>11</v>
      </c>
      <c r="J16" s="5">
        <f t="shared" si="4"/>
        <v>11</v>
      </c>
      <c r="K16" s="2" t="str">
        <f>IF(SUM(K10:K15)&lt;=90,"values OK","check values!")</f>
        <v>values OK</v>
      </c>
    </row>
    <row r="17" spans="1:16" x14ac:dyDescent="0.2">
      <c r="B17" s="17" t="str">
        <f>IF(SUM(C10:C15)&gt;108,"check values!","values ok")</f>
        <v>values ok</v>
      </c>
      <c r="C17" s="8"/>
      <c r="D17" s="19" t="s">
        <v>30</v>
      </c>
      <c r="E17" s="5">
        <f>IF(NOT(E16="na"),E16*K10,"")</f>
        <v>88</v>
      </c>
      <c r="F17" s="5">
        <f>IF(NOT(F16="na"),F16*K11,"")</f>
        <v>150</v>
      </c>
      <c r="G17" s="5">
        <f>IF(NOT(G16="na"),G16*K12,"")</f>
        <v>112</v>
      </c>
      <c r="H17" s="5">
        <f>IF(NOT(H16="na"),H16*K13,"")</f>
        <v>110</v>
      </c>
      <c r="I17" s="5">
        <f>IF(NOT(I16="na"),I16*K14,"")</f>
        <v>77</v>
      </c>
      <c r="J17" s="5">
        <f>IF(NOT(J16="na"),J16*K15,"")</f>
        <v>66</v>
      </c>
      <c r="L17" s="10" t="s">
        <v>19</v>
      </c>
      <c r="M17"/>
    </row>
    <row r="18" spans="1:16" ht="13.15" customHeight="1" x14ac:dyDescent="0.2">
      <c r="D18" s="19" t="s">
        <v>17</v>
      </c>
      <c r="E18" s="1">
        <f t="shared" ref="E18:J18" si="5">RANK(E17,$E$17:$J$17)</f>
        <v>4</v>
      </c>
      <c r="F18" s="1">
        <f t="shared" si="5"/>
        <v>1</v>
      </c>
      <c r="G18" s="1">
        <f t="shared" si="5"/>
        <v>2</v>
      </c>
      <c r="H18" s="1">
        <f t="shared" si="5"/>
        <v>3</v>
      </c>
      <c r="I18" s="1">
        <f t="shared" si="5"/>
        <v>5</v>
      </c>
      <c r="J18" s="1">
        <f t="shared" si="5"/>
        <v>6</v>
      </c>
      <c r="L18" s="27" t="s">
        <v>43</v>
      </c>
      <c r="M18" s="27"/>
      <c r="N18" s="27"/>
      <c r="O18" s="27"/>
      <c r="P18" s="16"/>
    </row>
    <row r="19" spans="1:16" x14ac:dyDescent="0.2">
      <c r="E19" s="20" t="str">
        <f t="shared" ref="E19:J19" si="6">IF(E18=1,"most critical","")</f>
        <v/>
      </c>
      <c r="F19" s="20" t="str">
        <f t="shared" si="6"/>
        <v>most critical</v>
      </c>
      <c r="G19" s="20" t="str">
        <f t="shared" si="6"/>
        <v/>
      </c>
      <c r="H19" s="20" t="str">
        <f t="shared" si="6"/>
        <v/>
      </c>
      <c r="I19" s="20" t="str">
        <f t="shared" si="6"/>
        <v/>
      </c>
      <c r="J19" s="20" t="str">
        <f t="shared" si="6"/>
        <v/>
      </c>
      <c r="L19" s="27"/>
      <c r="M19" s="27"/>
      <c r="N19" s="27"/>
      <c r="O19" s="27"/>
      <c r="P19" s="16"/>
    </row>
    <row r="20" spans="1:16" x14ac:dyDescent="0.2">
      <c r="D20" s="19" t="s">
        <v>26</v>
      </c>
      <c r="E20" s="19">
        <f>C10*E17</f>
        <v>1232</v>
      </c>
      <c r="F20" s="19">
        <f>C10*F17</f>
        <v>2100</v>
      </c>
      <c r="G20" s="19">
        <f>C12*G17</f>
        <v>1232</v>
      </c>
      <c r="H20" s="19">
        <f>C13*H17</f>
        <v>1650</v>
      </c>
      <c r="I20" s="19">
        <f>C14*I17</f>
        <v>1232</v>
      </c>
      <c r="J20" s="19">
        <f>C15*J17</f>
        <v>528</v>
      </c>
      <c r="L20" s="27"/>
      <c r="M20" s="27"/>
      <c r="N20" s="27"/>
      <c r="O20" s="27"/>
      <c r="P20" s="16"/>
    </row>
    <row r="21" spans="1:16" ht="13.15" customHeight="1" x14ac:dyDescent="0.2">
      <c r="A21" s="10"/>
      <c r="E21" s="10"/>
      <c r="F21"/>
      <c r="G21"/>
      <c r="H21"/>
      <c r="I21"/>
      <c r="L21" s="16"/>
      <c r="M21" s="16"/>
      <c r="N21" s="16"/>
      <c r="O21" s="16"/>
      <c r="P21" s="16"/>
    </row>
    <row r="22" spans="1:16" ht="13.15" customHeight="1" x14ac:dyDescent="0.2">
      <c r="A22" s="10"/>
      <c r="E22" s="10"/>
      <c r="F22"/>
      <c r="G22"/>
      <c r="H22"/>
      <c r="I22"/>
      <c r="L22" s="16"/>
      <c r="M22" s="16"/>
      <c r="N22" s="16"/>
      <c r="O22" s="16"/>
      <c r="P22" s="16"/>
    </row>
    <row r="23" spans="1:16" ht="13.15" customHeight="1" x14ac:dyDescent="0.2">
      <c r="A23" s="10" t="s">
        <v>10</v>
      </c>
      <c r="E23" s="10" t="s">
        <v>19</v>
      </c>
      <c r="F23"/>
      <c r="G23"/>
      <c r="H23"/>
      <c r="I23"/>
      <c r="L23" s="16"/>
      <c r="M23" s="16"/>
      <c r="N23" s="16"/>
      <c r="O23" s="16"/>
      <c r="P23" s="16"/>
    </row>
    <row r="24" spans="1:16" ht="13.15" customHeight="1" x14ac:dyDescent="0.2">
      <c r="A24">
        <v>0</v>
      </c>
      <c r="B24" s="10" t="s">
        <v>11</v>
      </c>
      <c r="E24" s="27" t="s">
        <v>42</v>
      </c>
      <c r="F24" s="27"/>
      <c r="G24" s="27"/>
      <c r="H24" s="27"/>
      <c r="I24" s="27"/>
      <c r="J24" s="27"/>
      <c r="L24" s="16"/>
      <c r="M24" s="16"/>
      <c r="N24" s="16"/>
      <c r="O24" s="16"/>
      <c r="P24" s="16"/>
    </row>
    <row r="25" spans="1:16" x14ac:dyDescent="0.2">
      <c r="A25">
        <v>1</v>
      </c>
      <c r="B25" s="10" t="s">
        <v>14</v>
      </c>
      <c r="E25" s="27"/>
      <c r="F25" s="27"/>
      <c r="G25" s="27"/>
      <c r="H25" s="27"/>
      <c r="I25" s="27"/>
      <c r="J25" s="27"/>
      <c r="L25" s="16"/>
      <c r="M25" s="16"/>
      <c r="N25" s="16"/>
      <c r="O25" s="16"/>
      <c r="P25" s="16"/>
    </row>
    <row r="26" spans="1:16" x14ac:dyDescent="0.2">
      <c r="A26">
        <v>2</v>
      </c>
      <c r="B26" s="10" t="s">
        <v>13</v>
      </c>
    </row>
    <row r="27" spans="1:16" x14ac:dyDescent="0.2">
      <c r="A27">
        <v>3</v>
      </c>
      <c r="B27" s="10" t="s">
        <v>12</v>
      </c>
      <c r="E27" s="16"/>
      <c r="F27" s="16"/>
      <c r="G27" s="16"/>
      <c r="H27" s="16"/>
      <c r="I27" s="16"/>
    </row>
    <row r="28" spans="1:16" x14ac:dyDescent="0.2">
      <c r="E28" s="16"/>
      <c r="F28" s="16"/>
      <c r="G28" s="16"/>
      <c r="H28" s="16"/>
      <c r="I28" s="16"/>
    </row>
    <row r="29" spans="1:16" ht="18" x14ac:dyDescent="0.25">
      <c r="A29" s="28" t="s">
        <v>18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</row>
  </sheetData>
  <mergeCells count="7">
    <mergeCell ref="L18:O20"/>
    <mergeCell ref="A29:K29"/>
    <mergeCell ref="A1:K1"/>
    <mergeCell ref="A6:C6"/>
    <mergeCell ref="D6:J6"/>
    <mergeCell ref="A10:A15"/>
    <mergeCell ref="E24:J25"/>
  </mergeCells>
  <conditionalFormatting sqref="C10:C15">
    <cfRule type="iconSet" priority="6">
      <iconSet iconSet="5ArrowsGray">
        <cfvo type="percent" val="0"/>
        <cfvo type="num" val="9"/>
        <cfvo type="num" val="12"/>
        <cfvo type="num" val="15"/>
        <cfvo type="num" val="18"/>
      </iconSet>
    </cfRule>
    <cfRule type="cellIs" dxfId="2" priority="9" operator="greaterThan">
      <formula>18</formula>
    </cfRule>
  </conditionalFormatting>
  <conditionalFormatting sqref="E16:J16">
    <cfRule type="cellIs" dxfId="1" priority="8" stopIfTrue="1" operator="greaterThan">
      <formula>18</formula>
    </cfRule>
  </conditionalFormatting>
  <conditionalFormatting sqref="E10:J15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E17:J17">
    <cfRule type="iconSet" priority="4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L10:L15">
    <cfRule type="iconSet" priority="3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M10:M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8:J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17"/>
  <sheetViews>
    <sheetView workbookViewId="0">
      <selection activeCell="D20" sqref="D20"/>
    </sheetView>
  </sheetViews>
  <sheetFormatPr baseColWidth="10" defaultRowHeight="12.75" x14ac:dyDescent="0.2"/>
  <cols>
    <col min="1" max="1" width="4.85546875" customWidth="1"/>
    <col min="2" max="2" width="5.7109375" customWidth="1"/>
    <col min="3" max="3" width="8.85546875" bestFit="1" customWidth="1"/>
    <col min="4" max="4" width="32" customWidth="1"/>
    <col min="12" max="12" width="6.42578125" bestFit="1" customWidth="1"/>
    <col min="14" max="14" width="6.42578125" bestFit="1" customWidth="1"/>
  </cols>
  <sheetData>
    <row r="2" spans="1:15" ht="18" x14ac:dyDescent="0.25">
      <c r="A2" s="28" t="s">
        <v>38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5" spans="1:15" x14ac:dyDescent="0.2">
      <c r="A5" s="11"/>
      <c r="B5" s="11"/>
      <c r="C5" s="11"/>
      <c r="D5" s="14" t="s">
        <v>34</v>
      </c>
      <c r="E5" s="7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37" t="s">
        <v>36</v>
      </c>
      <c r="L5" s="38"/>
      <c r="M5" s="39" t="s">
        <v>37</v>
      </c>
      <c r="N5" s="40"/>
    </row>
    <row r="6" spans="1:15" x14ac:dyDescent="0.2">
      <c r="B6" s="10" t="s">
        <v>20</v>
      </c>
      <c r="C6" s="10" t="s">
        <v>24</v>
      </c>
      <c r="D6" s="10" t="s">
        <v>33</v>
      </c>
      <c r="E6" s="7" t="s">
        <v>1</v>
      </c>
      <c r="F6" s="7" t="s">
        <v>2</v>
      </c>
      <c r="G6" s="7" t="s">
        <v>3</v>
      </c>
      <c r="H6" s="7" t="s">
        <v>4</v>
      </c>
      <c r="I6" s="7" t="s">
        <v>5</v>
      </c>
      <c r="J6" s="7" t="s">
        <v>6</v>
      </c>
      <c r="K6" s="2" t="s">
        <v>0</v>
      </c>
      <c r="L6" s="19" t="s">
        <v>16</v>
      </c>
      <c r="M6" s="2" t="s">
        <v>0</v>
      </c>
      <c r="N6" s="19" t="s">
        <v>16</v>
      </c>
      <c r="O6" s="26" t="s">
        <v>41</v>
      </c>
    </row>
    <row r="7" spans="1:15" x14ac:dyDescent="0.2">
      <c r="A7" s="29">
        <v>0</v>
      </c>
      <c r="B7" s="9">
        <v>1</v>
      </c>
      <c r="C7" s="22">
        <v>14</v>
      </c>
      <c r="D7" s="12" t="s">
        <v>1</v>
      </c>
      <c r="E7" s="4">
        <f>'Innovation after discussion'!E10-'Innovation per expert group'!E10</f>
        <v>0</v>
      </c>
      <c r="F7" s="4">
        <f>'Innovation after discussion'!F10-'Innovation per expert group'!F10</f>
        <v>1</v>
      </c>
      <c r="G7" s="4">
        <f>'Innovation after discussion'!G10-'Innovation per expert group'!G10</f>
        <v>1</v>
      </c>
      <c r="H7" s="4">
        <f>'Innovation after discussion'!H10-'Innovation per expert group'!H10</f>
        <v>-1</v>
      </c>
      <c r="I7" s="4">
        <f>'Innovation after discussion'!I10-'Innovation per expert group'!I10</f>
        <v>-1</v>
      </c>
      <c r="J7" s="4">
        <f>'Innovation after discussion'!J10-'Innovation per expert group'!J10</f>
        <v>0</v>
      </c>
      <c r="K7" s="2">
        <f>'Innovation per expert group'!L10</f>
        <v>0.72729999999999995</v>
      </c>
      <c r="L7" s="2">
        <f t="shared" ref="L7:L12" si="0">RANK(K7,$K$7:$K$12)</f>
        <v>4</v>
      </c>
      <c r="M7" s="2">
        <f>'Innovation after discussion'!L10</f>
        <v>0.72729999999999995</v>
      </c>
      <c r="N7" s="2">
        <f>'Innovation after discussion'!M10</f>
        <v>4</v>
      </c>
      <c r="O7" s="26">
        <f t="shared" ref="O7:O12" si="1">L7-N7</f>
        <v>0</v>
      </c>
    </row>
    <row r="8" spans="1:15" x14ac:dyDescent="0.2">
      <c r="A8" s="30"/>
      <c r="B8" s="9">
        <v>2</v>
      </c>
      <c r="C8" s="22">
        <v>13</v>
      </c>
      <c r="D8" s="12" t="s">
        <v>2</v>
      </c>
      <c r="E8" s="4">
        <f>'Innovation after discussion'!E11-'Innovation per expert group'!E11</f>
        <v>0</v>
      </c>
      <c r="F8" s="4">
        <f>'Innovation after discussion'!F11-'Innovation per expert group'!F11</f>
        <v>0</v>
      </c>
      <c r="G8" s="4">
        <f>'Innovation after discussion'!G11-'Innovation per expert group'!G11</f>
        <v>0</v>
      </c>
      <c r="H8" s="4">
        <f>'Innovation after discussion'!H11-'Innovation per expert group'!H11</f>
        <v>0</v>
      </c>
      <c r="I8" s="4">
        <f>'Innovation after discussion'!I11-'Innovation per expert group'!I11</f>
        <v>0</v>
      </c>
      <c r="J8" s="4">
        <f>'Innovation after discussion'!J11-'Innovation per expert group'!J11</f>
        <v>0</v>
      </c>
      <c r="K8" s="2">
        <f>'Innovation per expert group'!L11</f>
        <v>1.6667000000000001</v>
      </c>
      <c r="L8" s="2">
        <f t="shared" si="0"/>
        <v>1</v>
      </c>
      <c r="M8" s="2">
        <f>'Innovation after discussion'!L11</f>
        <v>1.5</v>
      </c>
      <c r="N8" s="2">
        <f>'Innovation after discussion'!M11</f>
        <v>2</v>
      </c>
      <c r="O8" s="26">
        <f t="shared" si="1"/>
        <v>-1</v>
      </c>
    </row>
    <row r="9" spans="1:15" x14ac:dyDescent="0.2">
      <c r="A9" s="30"/>
      <c r="B9" s="9">
        <v>3</v>
      </c>
      <c r="C9" s="22">
        <v>11</v>
      </c>
      <c r="D9" s="12" t="s">
        <v>3</v>
      </c>
      <c r="E9" s="4">
        <f>'Innovation after discussion'!E12-'Innovation per expert group'!E12</f>
        <v>1</v>
      </c>
      <c r="F9" s="4">
        <f>'Innovation after discussion'!F12-'Innovation per expert group'!F12</f>
        <v>0</v>
      </c>
      <c r="G9" s="4">
        <f>'Innovation after discussion'!G12-'Innovation per expert group'!G12</f>
        <v>0</v>
      </c>
      <c r="H9" s="4">
        <f>'Innovation after discussion'!H12-'Innovation per expert group'!H12</f>
        <v>0</v>
      </c>
      <c r="I9" s="4">
        <f>'Innovation after discussion'!I12-'Innovation per expert group'!I12</f>
        <v>2</v>
      </c>
      <c r="J9" s="4">
        <f>'Innovation after discussion'!J12-'Innovation per expert group'!J12</f>
        <v>1</v>
      </c>
      <c r="K9" s="2">
        <f>'Innovation per expert group'!L12</f>
        <v>1.4286000000000001</v>
      </c>
      <c r="L9" s="2">
        <f t="shared" si="0"/>
        <v>2</v>
      </c>
      <c r="M9" s="2">
        <f>'Innovation after discussion'!L12</f>
        <v>1.75</v>
      </c>
      <c r="N9" s="2">
        <f>'Innovation after discussion'!M12</f>
        <v>1</v>
      </c>
      <c r="O9" s="26">
        <f t="shared" si="1"/>
        <v>1</v>
      </c>
    </row>
    <row r="10" spans="1:15" x14ac:dyDescent="0.2">
      <c r="A10" s="30"/>
      <c r="B10" s="9">
        <v>4</v>
      </c>
      <c r="C10" s="22">
        <v>15</v>
      </c>
      <c r="D10" s="12" t="s">
        <v>4</v>
      </c>
      <c r="E10" s="4">
        <f>'Innovation after discussion'!E13-'Innovation per expert group'!E13</f>
        <v>0</v>
      </c>
      <c r="F10" s="4">
        <f>'Innovation after discussion'!F13-'Innovation per expert group'!F13</f>
        <v>0</v>
      </c>
      <c r="G10" s="4">
        <f>'Innovation after discussion'!G13-'Innovation per expert group'!G13</f>
        <v>0</v>
      </c>
      <c r="H10" s="4">
        <f>'Innovation after discussion'!H13-'Innovation per expert group'!H13</f>
        <v>0</v>
      </c>
      <c r="I10" s="4">
        <f>'Innovation after discussion'!I13-'Innovation per expert group'!I13</f>
        <v>0</v>
      </c>
      <c r="J10" s="4">
        <f>'Innovation after discussion'!J13-'Innovation per expert group'!J13</f>
        <v>0</v>
      </c>
      <c r="K10" s="2">
        <f>'Innovation per expert group'!L13</f>
        <v>1.1000000000000001</v>
      </c>
      <c r="L10" s="2">
        <f>RANK(K10,$K$7:$K$12)</f>
        <v>3</v>
      </c>
      <c r="M10" s="2">
        <f>'Innovation after discussion'!L13</f>
        <v>1.1000000000000001</v>
      </c>
      <c r="N10" s="2">
        <f>'Innovation after discussion'!M13</f>
        <v>3</v>
      </c>
      <c r="O10" s="26">
        <f t="shared" si="1"/>
        <v>0</v>
      </c>
    </row>
    <row r="11" spans="1:15" x14ac:dyDescent="0.2">
      <c r="A11" s="30"/>
      <c r="B11" s="9">
        <v>5</v>
      </c>
      <c r="C11" s="22">
        <v>16</v>
      </c>
      <c r="D11" s="12" t="s">
        <v>5</v>
      </c>
      <c r="E11" s="4">
        <f>'Innovation after discussion'!E14-'Innovation per expert group'!E14</f>
        <v>0</v>
      </c>
      <c r="F11" s="4">
        <f>'Innovation after discussion'!F14-'Innovation per expert group'!F14</f>
        <v>0</v>
      </c>
      <c r="G11" s="4">
        <f>'Innovation after discussion'!G14-'Innovation per expert group'!G14</f>
        <v>0</v>
      </c>
      <c r="H11" s="4">
        <f>'Innovation after discussion'!H14-'Innovation per expert group'!H14</f>
        <v>1</v>
      </c>
      <c r="I11" s="4">
        <f>'Innovation after discussion'!I14-'Innovation per expert group'!I14</f>
        <v>0</v>
      </c>
      <c r="J11" s="4">
        <f>'Innovation after discussion'!J14-'Innovation per expert group'!J14</f>
        <v>0</v>
      </c>
      <c r="K11" s="2">
        <f>'Innovation per expert group'!L14</f>
        <v>0.6</v>
      </c>
      <c r="L11" s="2">
        <f t="shared" si="0"/>
        <v>6</v>
      </c>
      <c r="M11" s="2">
        <f>'Innovation after discussion'!L14</f>
        <v>0.63639999999999997</v>
      </c>
      <c r="N11" s="2">
        <f>'Innovation after discussion'!M14</f>
        <v>5</v>
      </c>
      <c r="O11" s="26">
        <f t="shared" si="1"/>
        <v>1</v>
      </c>
    </row>
    <row r="12" spans="1:15" x14ac:dyDescent="0.2">
      <c r="A12" s="31"/>
      <c r="B12" s="9">
        <v>6</v>
      </c>
      <c r="C12" s="22">
        <v>8</v>
      </c>
      <c r="D12" s="12" t="s">
        <v>6</v>
      </c>
      <c r="E12" s="4">
        <f>'Innovation after discussion'!E15-'Innovation per expert group'!E15</f>
        <v>-1</v>
      </c>
      <c r="F12" s="4">
        <f>'Innovation after discussion'!F15-'Innovation per expert group'!F15</f>
        <v>0</v>
      </c>
      <c r="G12" s="4">
        <f>'Innovation after discussion'!G15-'Innovation per expert group'!G15</f>
        <v>0</v>
      </c>
      <c r="H12" s="4">
        <f>'Innovation after discussion'!H15-'Innovation per expert group'!H15</f>
        <v>0</v>
      </c>
      <c r="I12" s="4">
        <f>'Innovation after discussion'!I15-'Innovation per expert group'!I15</f>
        <v>0</v>
      </c>
      <c r="J12" s="4">
        <f>'Innovation after discussion'!J15-'Innovation per expert group'!J15</f>
        <v>0</v>
      </c>
      <c r="K12" s="2">
        <f>'Innovation per expert group'!L15</f>
        <v>0.7</v>
      </c>
      <c r="L12" s="2">
        <f t="shared" si="0"/>
        <v>5</v>
      </c>
      <c r="M12" s="2">
        <f>'Innovation after discussion'!L15</f>
        <v>0.54549999999999998</v>
      </c>
      <c r="N12" s="2">
        <f>'Innovation after discussion'!M15</f>
        <v>6</v>
      </c>
      <c r="O12" s="26">
        <f t="shared" si="1"/>
        <v>-1</v>
      </c>
    </row>
    <row r="13" spans="1:15" x14ac:dyDescent="0.2">
      <c r="C13" s="41" t="s">
        <v>36</v>
      </c>
      <c r="D13" s="19" t="s">
        <v>30</v>
      </c>
      <c r="E13" s="5">
        <f>'Innovation per expert group'!E17</f>
        <v>88</v>
      </c>
      <c r="F13" s="5">
        <f>'Innovation per expert group'!F17</f>
        <v>135</v>
      </c>
      <c r="G13" s="5">
        <f>'Innovation per expert group'!G17</f>
        <v>70</v>
      </c>
      <c r="H13" s="5">
        <f>'Innovation per expert group'!H17</f>
        <v>110</v>
      </c>
      <c r="I13" s="5">
        <f>'Innovation per expert group'!I17</f>
        <v>60</v>
      </c>
      <c r="J13" s="5">
        <f>'Innovation per expert group'!J17</f>
        <v>70</v>
      </c>
      <c r="K13" s="10"/>
    </row>
    <row r="14" spans="1:15" x14ac:dyDescent="0.2">
      <c r="C14" s="42"/>
      <c r="D14" s="19" t="s">
        <v>17</v>
      </c>
      <c r="E14" s="1">
        <f>'Innovation per expert group'!E18</f>
        <v>3</v>
      </c>
      <c r="F14" s="1">
        <f>'Innovation per expert group'!F18</f>
        <v>1</v>
      </c>
      <c r="G14" s="1">
        <f>'Innovation per expert group'!G18</f>
        <v>4</v>
      </c>
      <c r="H14" s="1">
        <f>'Innovation per expert group'!H18</f>
        <v>2</v>
      </c>
      <c r="I14" s="1">
        <f>'Innovation per expert group'!I18</f>
        <v>6</v>
      </c>
      <c r="J14" s="1">
        <f>'Innovation per expert group'!J18</f>
        <v>4</v>
      </c>
      <c r="K14" s="27"/>
      <c r="L14" s="27"/>
      <c r="M14" s="27"/>
    </row>
    <row r="15" spans="1:15" x14ac:dyDescent="0.2">
      <c r="C15" s="43" t="s">
        <v>37</v>
      </c>
      <c r="D15" s="19" t="s">
        <v>30</v>
      </c>
      <c r="E15" s="5">
        <f>'Innovation after discussion'!E17</f>
        <v>88</v>
      </c>
      <c r="F15" s="5">
        <f>'Innovation after discussion'!F17</f>
        <v>150</v>
      </c>
      <c r="G15" s="5">
        <f>'Innovation after discussion'!G17</f>
        <v>112</v>
      </c>
      <c r="H15" s="5">
        <f>'Innovation after discussion'!H17</f>
        <v>110</v>
      </c>
      <c r="I15" s="5">
        <f>'Innovation after discussion'!I17</f>
        <v>77</v>
      </c>
      <c r="J15" s="5">
        <f>'Innovation after discussion'!J17</f>
        <v>66</v>
      </c>
      <c r="K15" s="27"/>
      <c r="L15" s="27"/>
      <c r="M15" s="27"/>
    </row>
    <row r="16" spans="1:15" x14ac:dyDescent="0.2">
      <c r="C16" s="44"/>
      <c r="D16" s="19" t="s">
        <v>17</v>
      </c>
      <c r="E16" s="1">
        <f>'Innovation after discussion'!E18</f>
        <v>4</v>
      </c>
      <c r="F16" s="1">
        <f>'Innovation after discussion'!F18</f>
        <v>1</v>
      </c>
      <c r="G16" s="1">
        <f>'Innovation after discussion'!G18</f>
        <v>2</v>
      </c>
      <c r="H16" s="1">
        <f>'Innovation after discussion'!H18</f>
        <v>3</v>
      </c>
      <c r="I16" s="1">
        <f>'Innovation after discussion'!I18</f>
        <v>5</v>
      </c>
      <c r="J16" s="1">
        <f>'Innovation after discussion'!J18</f>
        <v>6</v>
      </c>
    </row>
    <row r="17" spans="4:10" x14ac:dyDescent="0.2">
      <c r="D17" s="26" t="s">
        <v>41</v>
      </c>
      <c r="E17" s="26">
        <f t="shared" ref="E17:J17" si="2">E14-E16</f>
        <v>-1</v>
      </c>
      <c r="F17" s="26">
        <f t="shared" si="2"/>
        <v>0</v>
      </c>
      <c r="G17" s="26">
        <f t="shared" si="2"/>
        <v>2</v>
      </c>
      <c r="H17" s="26">
        <f t="shared" si="2"/>
        <v>-1</v>
      </c>
      <c r="I17" s="26">
        <f t="shared" si="2"/>
        <v>1</v>
      </c>
      <c r="J17" s="26">
        <f t="shared" si="2"/>
        <v>-2</v>
      </c>
    </row>
  </sheetData>
  <mergeCells count="7">
    <mergeCell ref="A2:K2"/>
    <mergeCell ref="A7:A12"/>
    <mergeCell ref="K14:M15"/>
    <mergeCell ref="K5:L5"/>
    <mergeCell ref="M5:N5"/>
    <mergeCell ref="C13:C14"/>
    <mergeCell ref="C15:C16"/>
  </mergeCells>
  <conditionalFormatting sqref="C7:C12">
    <cfRule type="iconSet" priority="15">
      <iconSet iconSet="5ArrowsGray">
        <cfvo type="percent" val="0"/>
        <cfvo type="num" val="9"/>
        <cfvo type="num" val="12"/>
        <cfvo type="num" val="15"/>
        <cfvo type="num" val="18"/>
      </iconSet>
    </cfRule>
    <cfRule type="cellIs" dxfId="0" priority="17" operator="greaterThan">
      <formula>18</formula>
    </cfRule>
  </conditionalFormatting>
  <conditionalFormatting sqref="E7:J12">
    <cfRule type="iconSet" priority="14">
      <iconSet iconSet="3Arrows">
        <cfvo type="percent" val="0"/>
        <cfvo type="percent" val="33"/>
        <cfvo type="percent" val="67"/>
      </iconSet>
    </cfRule>
  </conditionalFormatting>
  <conditionalFormatting sqref="E13:J13">
    <cfRule type="iconSet" priority="13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K7:K12">
    <cfRule type="iconSet" priority="12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E14:J14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:L1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:M12">
    <cfRule type="iconSet" priority="9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N7:N1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5:J15">
    <cfRule type="iconSet" priority="6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E16:J1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">
    <cfRule type="iconSet" priority="4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O7:O12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D17">
    <cfRule type="iconSet" priority="2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E17:J17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Innovation per expert group</vt:lpstr>
      <vt:lpstr>Joint discussion</vt:lpstr>
      <vt:lpstr>Innovation after discussion</vt:lpstr>
      <vt:lpstr>Gap-Analysis</vt:lpstr>
    </vt:vector>
  </TitlesOfParts>
  <Company>complexity-researc.com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Christian.Karl@uni-due.de</dc:creator>
  <cp:lastModifiedBy>Christian Karl</cp:lastModifiedBy>
  <dcterms:created xsi:type="dcterms:W3CDTF">2011-06-06T10:26:29Z</dcterms:created>
  <dcterms:modified xsi:type="dcterms:W3CDTF">2021-09-29T17:58:00Z</dcterms:modified>
</cp:coreProperties>
</file>