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ZIMADAppData\Eigene Dateien\Texte\FR\E-Books\"/>
    </mc:Choice>
  </mc:AlternateContent>
  <xr:revisionPtr revIDLastSave="0" documentId="8_{E6475000-D418-454D-BCEE-A19A56441522}" xr6:coauthVersionLast="37" xr6:coauthVersionMax="37" xr10:uidLastSave="{00000000-0000-0000-0000-000000000000}"/>
  <bookViews>
    <workbookView xWindow="0" yWindow="0" windowWidth="23040" windowHeight="9060" tabRatio="500" xr2:uid="{00000000-000D-0000-FFFF-FFFF00000000}"/>
  </bookViews>
  <sheets>
    <sheet name="20220405_2629262_uni-due" sheetId="1" r:id="rId1"/>
  </sheets>
  <calcPr calcId="179021" iterate="1" iterateDelta="0.0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D225" i="1" l="1"/>
  <c r="C225" i="1"/>
  <c r="D224" i="1"/>
  <c r="C224" i="1"/>
  <c r="D223" i="1"/>
  <c r="C223" i="1"/>
  <c r="D222" i="1"/>
  <c r="C222" i="1"/>
  <c r="D221" i="1"/>
  <c r="C221" i="1"/>
  <c r="D220" i="1"/>
  <c r="C220" i="1"/>
  <c r="D219" i="1"/>
  <c r="C219" i="1"/>
  <c r="D218" i="1"/>
  <c r="C218" i="1"/>
  <c r="D217" i="1"/>
  <c r="C217" i="1"/>
  <c r="D216" i="1"/>
  <c r="C216" i="1"/>
  <c r="D215" i="1"/>
  <c r="C215" i="1"/>
  <c r="D214" i="1"/>
  <c r="C214" i="1"/>
  <c r="D213" i="1"/>
  <c r="C213" i="1"/>
  <c r="D212" i="1"/>
  <c r="C212" i="1"/>
  <c r="D211" i="1"/>
  <c r="C211" i="1"/>
  <c r="D210" i="1"/>
  <c r="C210" i="1"/>
  <c r="D209" i="1"/>
  <c r="C209" i="1"/>
  <c r="D208" i="1"/>
  <c r="C208" i="1"/>
  <c r="D207" i="1"/>
  <c r="C207" i="1"/>
  <c r="D206" i="1"/>
  <c r="C206" i="1"/>
  <c r="D205" i="1"/>
  <c r="C205" i="1"/>
  <c r="D204" i="1"/>
  <c r="C204" i="1"/>
  <c r="D203" i="1"/>
  <c r="C203" i="1"/>
  <c r="D202" i="1"/>
  <c r="C202" i="1"/>
  <c r="D201" i="1"/>
  <c r="C201" i="1"/>
  <c r="D200" i="1"/>
  <c r="C200" i="1"/>
  <c r="D199" i="1"/>
  <c r="C199" i="1"/>
  <c r="D198" i="1"/>
  <c r="C198" i="1"/>
  <c r="D197" i="1"/>
  <c r="C197" i="1"/>
  <c r="D196" i="1"/>
  <c r="C196" i="1"/>
  <c r="D195" i="1"/>
  <c r="C195" i="1"/>
  <c r="D194" i="1"/>
  <c r="C194" i="1"/>
  <c r="D193" i="1"/>
  <c r="C193" i="1"/>
  <c r="D192" i="1"/>
  <c r="C192" i="1"/>
  <c r="D191" i="1"/>
  <c r="C191" i="1"/>
  <c r="D190" i="1"/>
  <c r="C190" i="1"/>
  <c r="D189" i="1"/>
  <c r="C189" i="1"/>
  <c r="D188" i="1"/>
  <c r="C188" i="1"/>
  <c r="D187" i="1"/>
  <c r="C187" i="1"/>
  <c r="D186" i="1"/>
  <c r="C186" i="1"/>
  <c r="D185" i="1"/>
  <c r="C185" i="1"/>
  <c r="D184" i="1"/>
  <c r="C184" i="1"/>
  <c r="D183" i="1"/>
  <c r="C183" i="1"/>
  <c r="D182" i="1"/>
  <c r="C182" i="1"/>
  <c r="D181" i="1"/>
  <c r="C181" i="1"/>
  <c r="D180" i="1"/>
  <c r="C180" i="1"/>
  <c r="D179" i="1"/>
  <c r="C179" i="1"/>
  <c r="D178" i="1"/>
  <c r="C178" i="1"/>
  <c r="D177" i="1"/>
  <c r="C177" i="1"/>
  <c r="D176" i="1"/>
  <c r="C176" i="1"/>
  <c r="D175" i="1"/>
  <c r="C175" i="1"/>
  <c r="D174" i="1"/>
  <c r="C174" i="1"/>
  <c r="D173" i="1"/>
  <c r="C173" i="1"/>
  <c r="D172" i="1"/>
  <c r="C172" i="1"/>
  <c r="D171" i="1"/>
  <c r="C171" i="1"/>
  <c r="D170" i="1"/>
  <c r="C170" i="1"/>
  <c r="D169" i="1"/>
  <c r="C169" i="1"/>
  <c r="D168" i="1"/>
  <c r="C168" i="1"/>
  <c r="D167" i="1"/>
  <c r="C167" i="1"/>
  <c r="D166" i="1"/>
  <c r="C166" i="1"/>
  <c r="D165" i="1"/>
  <c r="C165" i="1"/>
  <c r="D164" i="1"/>
  <c r="C164" i="1"/>
  <c r="D163" i="1"/>
  <c r="C163" i="1"/>
  <c r="D162" i="1"/>
  <c r="C162" i="1"/>
  <c r="D161" i="1"/>
  <c r="C161" i="1"/>
  <c r="D160" i="1"/>
  <c r="C160" i="1"/>
  <c r="D159" i="1"/>
  <c r="C159" i="1"/>
  <c r="D158" i="1"/>
  <c r="C158" i="1"/>
  <c r="D157" i="1"/>
  <c r="C157" i="1"/>
  <c r="D156" i="1"/>
  <c r="C156" i="1"/>
  <c r="D155" i="1"/>
  <c r="C155" i="1"/>
  <c r="D154" i="1"/>
  <c r="C154" i="1"/>
  <c r="D153" i="1"/>
  <c r="C153" i="1"/>
  <c r="D152" i="1"/>
  <c r="C152" i="1"/>
  <c r="D151" i="1"/>
  <c r="C151" i="1"/>
  <c r="D150" i="1"/>
  <c r="C150" i="1"/>
  <c r="D149" i="1"/>
  <c r="C149" i="1"/>
  <c r="D148" i="1"/>
  <c r="C148" i="1"/>
  <c r="D147" i="1"/>
  <c r="C147" i="1"/>
  <c r="D146" i="1"/>
  <c r="C146" i="1"/>
  <c r="D145" i="1"/>
  <c r="C145" i="1"/>
  <c r="D144" i="1"/>
  <c r="C144" i="1"/>
  <c r="D143" i="1"/>
  <c r="C143" i="1"/>
  <c r="D142" i="1"/>
  <c r="C142" i="1"/>
  <c r="D141" i="1"/>
  <c r="C141" i="1"/>
  <c r="D140" i="1"/>
  <c r="C140" i="1"/>
  <c r="D139" i="1"/>
  <c r="C139" i="1"/>
  <c r="D138" i="1"/>
  <c r="C138" i="1"/>
  <c r="D137" i="1"/>
  <c r="C137" i="1"/>
  <c r="D136" i="1"/>
  <c r="C136" i="1"/>
  <c r="D135" i="1"/>
  <c r="C135" i="1"/>
  <c r="D134" i="1"/>
  <c r="C134" i="1"/>
  <c r="D133" i="1"/>
  <c r="C133" i="1"/>
  <c r="D132" i="1"/>
  <c r="C132" i="1"/>
  <c r="D131" i="1"/>
  <c r="C131" i="1"/>
  <c r="D130" i="1"/>
  <c r="C130" i="1"/>
  <c r="D129" i="1"/>
  <c r="C129" i="1"/>
  <c r="D128" i="1"/>
  <c r="C128" i="1"/>
  <c r="D127" i="1"/>
  <c r="C127" i="1"/>
  <c r="D126" i="1"/>
  <c r="C126" i="1"/>
  <c r="D125" i="1"/>
  <c r="C125" i="1"/>
  <c r="D124" i="1"/>
  <c r="C124" i="1"/>
  <c r="D123" i="1"/>
  <c r="C123" i="1"/>
  <c r="D122" i="1"/>
  <c r="C122" i="1"/>
  <c r="D121" i="1"/>
  <c r="C121" i="1"/>
  <c r="D120" i="1"/>
  <c r="C120" i="1"/>
  <c r="D119" i="1"/>
  <c r="C119" i="1"/>
  <c r="D118" i="1"/>
  <c r="C118" i="1"/>
  <c r="D117" i="1"/>
  <c r="C117" i="1"/>
  <c r="D116" i="1"/>
  <c r="C116" i="1"/>
  <c r="D115" i="1"/>
  <c r="C115" i="1"/>
  <c r="D114" i="1"/>
  <c r="C114" i="1"/>
  <c r="D113" i="1"/>
  <c r="C113" i="1"/>
  <c r="D112" i="1"/>
  <c r="C112" i="1"/>
  <c r="D111" i="1"/>
  <c r="C111" i="1"/>
  <c r="D110" i="1"/>
  <c r="C110" i="1"/>
  <c r="D109" i="1"/>
  <c r="C109" i="1"/>
  <c r="D108" i="1"/>
  <c r="C108" i="1"/>
  <c r="D107" i="1"/>
  <c r="C107" i="1"/>
  <c r="D106" i="1"/>
  <c r="C106" i="1"/>
  <c r="D105" i="1"/>
  <c r="C105" i="1"/>
  <c r="D104" i="1"/>
  <c r="C104" i="1"/>
  <c r="D103" i="1"/>
  <c r="C103" i="1"/>
  <c r="D102" i="1"/>
  <c r="C102" i="1"/>
  <c r="D101" i="1"/>
  <c r="C101" i="1"/>
  <c r="D100" i="1"/>
  <c r="C100" i="1"/>
  <c r="D99" i="1"/>
  <c r="C99" i="1"/>
  <c r="D98" i="1"/>
  <c r="C98" i="1"/>
  <c r="D97" i="1"/>
  <c r="C97" i="1"/>
  <c r="D96" i="1"/>
  <c r="C96" i="1"/>
  <c r="D95" i="1"/>
  <c r="C95" i="1"/>
  <c r="D94" i="1"/>
  <c r="C94" i="1"/>
  <c r="D93" i="1"/>
  <c r="C93" i="1"/>
  <c r="D92" i="1"/>
  <c r="C92" i="1"/>
  <c r="D91" i="1"/>
  <c r="C91" i="1"/>
  <c r="D90" i="1"/>
  <c r="C90" i="1"/>
  <c r="D89" i="1"/>
  <c r="C89" i="1"/>
  <c r="D88" i="1"/>
  <c r="C88" i="1"/>
  <c r="D87" i="1"/>
  <c r="C87" i="1"/>
  <c r="D86" i="1"/>
  <c r="C86" i="1"/>
  <c r="D85" i="1"/>
  <c r="C85" i="1"/>
  <c r="D84" i="1"/>
  <c r="C84" i="1"/>
  <c r="D83" i="1"/>
  <c r="C83" i="1"/>
  <c r="D82" i="1"/>
  <c r="C82" i="1"/>
  <c r="D81" i="1"/>
  <c r="C81" i="1"/>
  <c r="D80" i="1"/>
  <c r="C80" i="1"/>
  <c r="D79" i="1"/>
  <c r="C79" i="1"/>
  <c r="D78" i="1"/>
  <c r="C78" i="1"/>
  <c r="D77" i="1"/>
  <c r="C77" i="1"/>
  <c r="D76" i="1"/>
  <c r="C76" i="1"/>
  <c r="D75" i="1"/>
  <c r="C75" i="1"/>
  <c r="D74" i="1"/>
  <c r="C74" i="1"/>
  <c r="D73" i="1"/>
  <c r="C73" i="1"/>
  <c r="D72" i="1"/>
  <c r="C72" i="1"/>
  <c r="D71" i="1"/>
  <c r="C71" i="1"/>
  <c r="D70" i="1"/>
  <c r="C70" i="1"/>
  <c r="D69" i="1"/>
  <c r="C69" i="1"/>
  <c r="D68" i="1"/>
  <c r="C68" i="1"/>
  <c r="D67" i="1"/>
  <c r="C67" i="1"/>
  <c r="D66" i="1"/>
  <c r="C66" i="1"/>
  <c r="D65" i="1"/>
  <c r="C65" i="1"/>
  <c r="D64" i="1"/>
  <c r="C64" i="1"/>
  <c r="D63" i="1"/>
  <c r="C63" i="1"/>
  <c r="D62" i="1"/>
  <c r="C62" i="1"/>
  <c r="D61" i="1"/>
  <c r="C61" i="1"/>
  <c r="D60" i="1"/>
  <c r="C60" i="1"/>
  <c r="D59" i="1"/>
  <c r="C59" i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D41" i="1"/>
  <c r="C41" i="1"/>
  <c r="D40" i="1"/>
  <c r="C40" i="1"/>
  <c r="D39" i="1"/>
  <c r="C39" i="1"/>
  <c r="D38" i="1"/>
  <c r="C38" i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D6" i="1"/>
  <c r="C6" i="1"/>
  <c r="D5" i="1"/>
  <c r="C5" i="1"/>
  <c r="D4" i="1"/>
  <c r="C4" i="1"/>
  <c r="D3" i="1"/>
  <c r="C3" i="1"/>
  <c r="D2" i="1"/>
  <c r="C2" i="1"/>
</calcChain>
</file>

<file path=xl/sharedStrings.xml><?xml version="1.0" encoding="utf-8"?>
<sst xmlns="http://schemas.openxmlformats.org/spreadsheetml/2006/main" count="2252" uniqueCount="1186">
  <si>
    <t>Document ID</t>
  </si>
  <si>
    <t>Title</t>
  </si>
  <si>
    <t>PrintIsbn</t>
  </si>
  <si>
    <t>EIsbn</t>
  </si>
  <si>
    <t>Publisher</t>
  </si>
  <si>
    <t>Imprint</t>
  </si>
  <si>
    <t>PublicationDate</t>
  </si>
  <si>
    <t>Date Added</t>
  </si>
  <si>
    <t>Authors</t>
  </si>
  <si>
    <t>Subject</t>
  </si>
  <si>
    <t>Language</t>
  </si>
  <si>
    <t>Visible</t>
  </si>
  <si>
    <t>Full Record URL</t>
  </si>
  <si>
    <t>The Ukrainian Diaspora</t>
  </si>
  <si>
    <t>Taylor &amp; Francis Group</t>
  </si>
  <si>
    <t>Routledge</t>
  </si>
  <si>
    <t>2003-01-14</t>
  </si>
  <si>
    <t>2004-07-01</t>
  </si>
  <si>
    <t>Satzewich, Vic</t>
  </si>
  <si>
    <t>Geography/Travel; History</t>
  </si>
  <si>
    <t>English</t>
  </si>
  <si>
    <t>Yes</t>
  </si>
  <si>
    <t>https://ebookcentral.proquest.com/lib/uni-due/detail.action?docID=171383</t>
  </si>
  <si>
    <t>Ukrainian: a Comprehensive Grammar : A Comprehensive Grammar</t>
  </si>
  <si>
    <t>1999-10-05</t>
  </si>
  <si>
    <t>2015-06-18</t>
  </si>
  <si>
    <t>Press, Ian;Pugh, Stefan;Pugh, Stefan;Pugh, Stefan</t>
  </si>
  <si>
    <t>Language/Linguistics</t>
  </si>
  <si>
    <t>https://ebookcentral.proquest.com/lib/uni-due/detail.action?docID=179856</t>
  </si>
  <si>
    <t>State Building in Ukraine : The Ukrainian Parliament, 1990-2003</t>
  </si>
  <si>
    <t>2004-07-06</t>
  </si>
  <si>
    <t>2005-10-23</t>
  </si>
  <si>
    <t>Whitmore, Sarah</t>
  </si>
  <si>
    <t>Political Science</t>
  </si>
  <si>
    <t>https://ebookcentral.proquest.com/lib/uni-due/detail.action?docID=183439</t>
  </si>
  <si>
    <t>Battle for the Ukraine : The Korsun'-Shevchenkovskii Operation</t>
  </si>
  <si>
    <t>2003-05-30</t>
  </si>
  <si>
    <t>2014-08-26</t>
  </si>
  <si>
    <t>Glantz, David M.;Orenstein, Harold S.</t>
  </si>
  <si>
    <t>History</t>
  </si>
  <si>
    <t>https://ebookcentral.proquest.com/lib/uni-due/detail.action?docID=214540</t>
  </si>
  <si>
    <t>Chernobyl Record : The Definitive History of the Chernobyl Catastrophe</t>
  </si>
  <si>
    <t>CRC Press</t>
  </si>
  <si>
    <t>2000-05-01</t>
  </si>
  <si>
    <t>2006-08-03</t>
  </si>
  <si>
    <t>Mould, R. F.</t>
  </si>
  <si>
    <t>Engineering; Engineering: Electrical; Social Science</t>
  </si>
  <si>
    <t>https://ebookcentral.proquest.com/lib/uni-due/detail.action?docID=262316</t>
  </si>
  <si>
    <t>Endgame in NATO's Enlargement : The Baltic States and Ukraine</t>
  </si>
  <si>
    <t>Greenwood Publishing Group</t>
  </si>
  <si>
    <t>1999-02-28</t>
  </si>
  <si>
    <t>2006-08-30</t>
  </si>
  <si>
    <t>Bilinsky, Yaroslav</t>
  </si>
  <si>
    <t>Military Science</t>
  </si>
  <si>
    <t>https://ebookcentral.proquest.com/lib/uni-due/detail.action?docID=269064</t>
  </si>
  <si>
    <t>Chernobyl : Catastrophe and Consequences</t>
  </si>
  <si>
    <t>Springer Berlin / Heidelberg</t>
  </si>
  <si>
    <t>Springer</t>
  </si>
  <si>
    <t>2005-08-12</t>
  </si>
  <si>
    <t>2008-10-17</t>
  </si>
  <si>
    <t>Smith, Jim;Beresford, Nicholas A.</t>
  </si>
  <si>
    <t>Social Science; Science; Science: Physics</t>
  </si>
  <si>
    <t>https://ebookcentral.proquest.com/lib/uni-due/detail.action?docID=304127</t>
  </si>
  <si>
    <t>Party Systems in Post-Soviet Countries : A Comparative Study of Political Institutionalization in the Baltic States, Russia, and Ukraine</t>
  </si>
  <si>
    <t>Palgrave Macmillan US</t>
  </si>
  <si>
    <t>Palgrave Macmillan</t>
  </si>
  <si>
    <t>2007-06-08</t>
  </si>
  <si>
    <t>2007-08-23</t>
  </si>
  <si>
    <t>Meleshevich, A.</t>
  </si>
  <si>
    <t>https://ebookcentral.proquest.com/lib/uni-due/detail.action?docID=308022</t>
  </si>
  <si>
    <t>Energy Dependency, Politics and Corruption in the Former Soviet Union : Russia's Power, Oligarchs' Profits and Ukraine's Missing Energy Policy, 1995-2006</t>
  </si>
  <si>
    <t>2008-01-31</t>
  </si>
  <si>
    <t>2008-01-28</t>
  </si>
  <si>
    <t>Balmaceda, Margarita M.</t>
  </si>
  <si>
    <t>Economics; Business/Management; Environmental Studies</t>
  </si>
  <si>
    <t>https://ebookcentral.proquest.com/lib/uni-due/detail.action?docID=325417</t>
  </si>
  <si>
    <t>Women's Social Activism in the New Ukraine : Development and the Politics of Differentiation</t>
  </si>
  <si>
    <t>Indiana University Press</t>
  </si>
  <si>
    <t>2008-06-25</t>
  </si>
  <si>
    <t>2008-10-22</t>
  </si>
  <si>
    <t>Phillips, Sarah D.</t>
  </si>
  <si>
    <t>Social Science</t>
  </si>
  <si>
    <t>https://ebookcentral.proquest.com/lib/uni-due/detail.action?docID=362719</t>
  </si>
  <si>
    <t>Chernobyl - What Have We Learned? : The Successes and Failures to Mitigate Water Contamination over 20 Years</t>
  </si>
  <si>
    <t>Springer Netherlands</t>
  </si>
  <si>
    <t>2006-10-02</t>
  </si>
  <si>
    <t>2015-01-27</t>
  </si>
  <si>
    <t>Onishi, Yasuo;Voitsekhovich, Oleg V.;Zheleznyak, Mark J.</t>
  </si>
  <si>
    <t>Engineering: Environmental; Engineering; Social Science</t>
  </si>
  <si>
    <t>https://ebookcentral.proquest.com/lib/uni-due/detail.action?docID=371530</t>
  </si>
  <si>
    <t>Nazi Empire-Building and the Holocaust in Ukraine</t>
  </si>
  <si>
    <t>The University of North Carolina Press</t>
  </si>
  <si>
    <t>2005-09-19</t>
  </si>
  <si>
    <t>2009-05-11</t>
  </si>
  <si>
    <t>Lower, Wendy</t>
  </si>
  <si>
    <t>https://ebookcentral.proquest.com/lib/uni-due/detail.action?docID=413347</t>
  </si>
  <si>
    <t>Culture and Customs of Ukraine</t>
  </si>
  <si>
    <t>ABC-CLIO, LLC</t>
  </si>
  <si>
    <t>Greenwood</t>
  </si>
  <si>
    <t>2008-11-30</t>
  </si>
  <si>
    <t>2010-03-20</t>
  </si>
  <si>
    <t>Helbig, Adriana;Ritz-Buranbaeva, Oksana;Mladineo, Vanja</t>
  </si>
  <si>
    <t>https://ebookcentral.proquest.com/lib/uni-due/detail.action?docID=491273</t>
  </si>
  <si>
    <t>Ukrainian Foreign and Security Policy : Theoretical and Comparative Perspectives</t>
  </si>
  <si>
    <t>ABC-CLIO</t>
  </si>
  <si>
    <t>Praeger</t>
  </si>
  <si>
    <t>2002-04-30</t>
  </si>
  <si>
    <t>2010-03-31</t>
  </si>
  <si>
    <t>Moroney, Jennifer;Kuzio, Taras;Molchanov, Mikhail</t>
  </si>
  <si>
    <t>History; Political Science</t>
  </si>
  <si>
    <t>https://ebookcentral.proquest.com/lib/uni-due/detail.action?docID=496675</t>
  </si>
  <si>
    <t>Magic Egg and Other Tales from Ukraine</t>
  </si>
  <si>
    <t>Libraries Unlimited</t>
  </si>
  <si>
    <t>1997-09-15</t>
  </si>
  <si>
    <t>2010-04-01</t>
  </si>
  <si>
    <t xml:space="preserve">Suwyn, Barbara;Kononenko, Natalie O. </t>
  </si>
  <si>
    <t>https://ebookcentral.proquest.com/lib/uni-due/detail.action?docID=497490</t>
  </si>
  <si>
    <t>European spirit, adaption to market economy and national identity in Poland and Ukraine : National culture and its influence on the European Integration, advertising and entrepreneurship</t>
  </si>
  <si>
    <t>Diplomica Verlag</t>
  </si>
  <si>
    <t>2008-09-17</t>
  </si>
  <si>
    <t>2010-12-21</t>
  </si>
  <si>
    <t>Reichhard, Matthias</t>
  </si>
  <si>
    <t>History; Social Science</t>
  </si>
  <si>
    <t>https://ebookcentral.proquest.com/lib/uni-due/detail.action?docID=616753</t>
  </si>
  <si>
    <t>The History of Ukraine : History of Ukraine</t>
  </si>
  <si>
    <t>2008-09-30</t>
  </si>
  <si>
    <t>2010-12-10</t>
  </si>
  <si>
    <t>Kubicek, Paul</t>
  </si>
  <si>
    <t>https://ebookcentral.proquest.com/lib/uni-due/detail.action?docID=617383</t>
  </si>
  <si>
    <t>Disability and Mobile Citizenship in Postsocialist Ukraine</t>
  </si>
  <si>
    <t>2010-11-26</t>
  </si>
  <si>
    <t>2010-12-26</t>
  </si>
  <si>
    <t>Political Science; Social Science</t>
  </si>
  <si>
    <t>https://ebookcentral.proquest.com/lib/uni-due/detail.action?docID=624331</t>
  </si>
  <si>
    <t>Chernobyl (Routledge Revivals) : The Long Shadow</t>
  </si>
  <si>
    <t>2011-05-16</t>
  </si>
  <si>
    <t>2013-04-16</t>
  </si>
  <si>
    <t>Park, Chris</t>
  </si>
  <si>
    <t>Engineering; Engineering: Environmental; Social Science</t>
  </si>
  <si>
    <t>https://ebookcentral.proquest.com/lib/uni-due/detail.action?docID=692955</t>
  </si>
  <si>
    <t>Mapping Difference : The Many Faces of Women in Contemporary Ukraine</t>
  </si>
  <si>
    <t>Berghahn Books, Incorporated</t>
  </si>
  <si>
    <t>2011-04-01</t>
  </si>
  <si>
    <t>2012-03-21</t>
  </si>
  <si>
    <t>Rubchak, Marian J.</t>
  </si>
  <si>
    <t>https://ebookcentral.proquest.com/lib/uni-due/detail.action?docID=717915</t>
  </si>
  <si>
    <t>Ukraine, the EU and Russia : History, Culture and International Relations</t>
  </si>
  <si>
    <t>Palgrave Macmillan UK</t>
  </si>
  <si>
    <t>2007-10-23</t>
  </si>
  <si>
    <t>2011-07-13</t>
  </si>
  <si>
    <t>Velychenko, S.</t>
  </si>
  <si>
    <t>https://ebookcentral.proquest.com/lib/uni-due/detail.action?docID=736043</t>
  </si>
  <si>
    <t>Deutsch-Ukrainische Wirtschaftskommunikation : Ethnografisch-Gesprächsanalytische Fallstudien</t>
  </si>
  <si>
    <t>VS Verlag fur Sozialwissenschaften GmbH</t>
  </si>
  <si>
    <t>2009-09-30</t>
  </si>
  <si>
    <t>2013-02-24</t>
  </si>
  <si>
    <t xml:space="preserve">Leontiy, Halyna;Kulturwissenschaftliches Institut Staff;Kulturwissenschaftliches Institut E, Dr Halyna Leontiy </t>
  </si>
  <si>
    <t>German</t>
  </si>
  <si>
    <t>https://ebookcentral.proquest.com/lib/uni-due/detail.action?docID=750043</t>
  </si>
  <si>
    <t>Developing Intercultural Competence through English : Focus on Ukrainian and Polish Cultures</t>
  </si>
  <si>
    <t>Jagiellonian University Press</t>
  </si>
  <si>
    <t>2011-11-05</t>
  </si>
  <si>
    <t>2012-03-19</t>
  </si>
  <si>
    <t>Ni¿egorodcew, Anna;Bystrov, Yakiv;Kleban, Marcin</t>
  </si>
  <si>
    <t>Language/Linguistics; Social Science</t>
  </si>
  <si>
    <t>Polish</t>
  </si>
  <si>
    <t>https://ebookcentral.proquest.com/lib/uni-due/detail.action?docID=874264</t>
  </si>
  <si>
    <t>Crucible of Combat : Germany's Defensive Battles in the Ukraine 1943-44</t>
  </si>
  <si>
    <t>Helion &amp; Company, Limited</t>
  </si>
  <si>
    <t>2009-12-19</t>
  </si>
  <si>
    <t>2012-06-26</t>
  </si>
  <si>
    <t>Hinze, Rolf;Steinhardt, Frederick P</t>
  </si>
  <si>
    <t>https://ebookcentral.proquest.com/lib/uni-due/detail.action?docID=950400</t>
  </si>
  <si>
    <t>To the Bitter End : The Final Battles of Army Groups A, North Ukraine, Centre-Eastern Front, 1944-45</t>
  </si>
  <si>
    <t>2006-01-19</t>
  </si>
  <si>
    <t>2012-06-27</t>
  </si>
  <si>
    <t>Hinze, Rolf</t>
  </si>
  <si>
    <t>https://ebookcentral.proquest.com/lib/uni-due/detail.action?docID=951106</t>
  </si>
  <si>
    <t>Human Rights and Democracy in EU Foreign Policy : The Cases of Ukraine and Egypt</t>
  </si>
  <si>
    <t>2011-12-13</t>
  </si>
  <si>
    <t>2012-07-05</t>
  </si>
  <si>
    <t>Balfour, Rosa</t>
  </si>
  <si>
    <t>https://ebookcentral.proquest.com/lib/uni-due/detail.action?docID=957816</t>
  </si>
  <si>
    <t>The Battle for l'vov July 1944 : The Soviet General Staff Study</t>
  </si>
  <si>
    <t>2002-02-01</t>
  </si>
  <si>
    <t>2012-12-15</t>
  </si>
  <si>
    <t>Glantz, David;Orenstein, Harold S.</t>
  </si>
  <si>
    <t>Education; History</t>
  </si>
  <si>
    <t>https://ebookcentral.proquest.com/lib/uni-due/detail.action?docID=1099441</t>
  </si>
  <si>
    <t>Dangerous Weapons, Desperate States : Russia, Belarus, Kazakstan and Ukraine</t>
  </si>
  <si>
    <t>1999-06-24</t>
  </si>
  <si>
    <t>2013-03-03</t>
  </si>
  <si>
    <t>Bertsch, Gary K.;Potter, William C.</t>
  </si>
  <si>
    <t>https://ebookcentral.proquest.com/lib/uni-due/detail.action?docID=1112404</t>
  </si>
  <si>
    <t>The Tripolye Culture Giant-Settlements in Ukraine : Formation, Development and Decline</t>
  </si>
  <si>
    <t>Oxbow Books, Limited</t>
  </si>
  <si>
    <t>2012-09-10</t>
  </si>
  <si>
    <t>2013-03-01</t>
  </si>
  <si>
    <t>Menotti, Francesco;Korvin-Piotrovskiy, Aleksey G.</t>
  </si>
  <si>
    <t>https://ebookcentral.proquest.com/lib/uni-due/detail.action?docID=1128596</t>
  </si>
  <si>
    <t>Galizien im Diskurs : Inklusion, Exklusion, Repraesentation</t>
  </si>
  <si>
    <t>Peter Lang GmbH, Internationaler Verlag der Wissenschaften</t>
  </si>
  <si>
    <t>2012-11-09</t>
  </si>
  <si>
    <t>2013-03-02</t>
  </si>
  <si>
    <t xml:space="preserve">Giersch, Paula;Krobb, Florian;Schößler, Franziska;Schossler, Franziska </t>
  </si>
  <si>
    <t>Literature; History</t>
  </si>
  <si>
    <t>https://ebookcentral.proquest.com/lib/uni-due/detail.action?docID=1129275</t>
  </si>
  <si>
    <t>Soviet Economic Management under Khrushchev : The Sovnarkhoz Reform</t>
  </si>
  <si>
    <t>2013-06-26</t>
  </si>
  <si>
    <t>2013-07-24</t>
  </si>
  <si>
    <t>Kibita, Nataliya</t>
  </si>
  <si>
    <t>Business/Management; Economics</t>
  </si>
  <si>
    <t>https://ebookcentral.proquest.com/lib/uni-due/detail.action?docID=1319032</t>
  </si>
  <si>
    <t>Ukrainistik in Europa : Historische Entwicklung und gegenwaertiger Stand</t>
  </si>
  <si>
    <t>2013-07-18</t>
  </si>
  <si>
    <t>2013-10-04</t>
  </si>
  <si>
    <t>Schaller, Helmut</t>
  </si>
  <si>
    <t>Fiction; Language/Linguistics; History</t>
  </si>
  <si>
    <t>https://ebookcentral.proquest.com/lib/uni-due/detail.action?docID=1400887</t>
  </si>
  <si>
    <t>Ukrainian Science Fiction : Historical and Thematic Perspectives</t>
  </si>
  <si>
    <t>Peter Lang AG, Internationaler Verlag der Wissenschaften</t>
  </si>
  <si>
    <t>2013-11-15</t>
  </si>
  <si>
    <t>2013-11-22</t>
  </si>
  <si>
    <t>Smyrniw, Walter</t>
  </si>
  <si>
    <t>Fiction; Literature; Language/Linguistics</t>
  </si>
  <si>
    <t>https://ebookcentral.proquest.com/lib/uni-due/detail.action?docID=1565051</t>
  </si>
  <si>
    <t>Der Ukraine-Krieg 2014 : Völkerrecht, historische Wurzeln, EU-Ausenpolitik - westliche Dekadenz versus alteuropäische Moral</t>
  </si>
  <si>
    <t>Traugott Bautz Verlag</t>
  </si>
  <si>
    <t>2014-10-01</t>
  </si>
  <si>
    <t>2014-11-08</t>
  </si>
  <si>
    <t>Bellers, Jürgen;Porsche-Ludwig, Markus</t>
  </si>
  <si>
    <t>https://ebookcentral.proquest.com/lib/uni-due/detail.action?docID=1826620</t>
  </si>
  <si>
    <t>Identities and Foreign Policies in Russia, Ukraine and Belarus : The Other Europes</t>
  </si>
  <si>
    <t>2014-10-22</t>
  </si>
  <si>
    <t>2014-12-23</t>
  </si>
  <si>
    <t>White, Stephen;Feklyunina, Valentina</t>
  </si>
  <si>
    <t>https://ebookcentral.proquest.com/lib/uni-due/detail.action?docID=1837211</t>
  </si>
  <si>
    <t>The Maidan Uprising, Separatism and Foreign Intervention : Ukraine’s complex transition</t>
  </si>
  <si>
    <t>2014-10-16</t>
  </si>
  <si>
    <t>2014-11-15</t>
  </si>
  <si>
    <t>Bachmann, Klaus;Lyubashenko, Igor;Bachmann, Klaus;Lyubashenko, Igor</t>
  </si>
  <si>
    <t>https://ebookcentral.proquest.com/lib/uni-due/detail.action?docID=1840993</t>
  </si>
  <si>
    <t>Contemporary Ukraine on the Cultural Map of Europe</t>
  </si>
  <si>
    <t>2009-05-15</t>
  </si>
  <si>
    <t>2014-12-19</t>
  </si>
  <si>
    <t>Zaleska Onyshkevych, Larissa M. L.;Rewakowicz, Maria G.</t>
  </si>
  <si>
    <t>https://ebookcentral.proquest.com/lib/uni-due/detail.action?docID=1900089</t>
  </si>
  <si>
    <t>Mapping Mass Mobilization : Understanding Revolutionary Moments in Argentina and Ukraine</t>
  </si>
  <si>
    <t>2014-12-05</t>
  </si>
  <si>
    <t>2015-03-12</t>
  </si>
  <si>
    <t>Onuch, O.</t>
  </si>
  <si>
    <t>https://ebookcentral.proquest.com/lib/uni-due/detail.action?docID=1913686</t>
  </si>
  <si>
    <t>Understanding Ukrainian Politics: Power, Politics, and Institutional Design : Power, Politics, and Institutional Design</t>
  </si>
  <si>
    <t>2006-12-15</t>
  </si>
  <si>
    <t>2015-03-03</t>
  </si>
  <si>
    <t>D'Anieri, Paul</t>
  </si>
  <si>
    <t>https://ebookcentral.proquest.com/lib/uni-due/detail.action?docID=1968799</t>
  </si>
  <si>
    <t>Ukraine after the Euromaidan : Challenges and Hopes</t>
  </si>
  <si>
    <t>2015-02-20</t>
  </si>
  <si>
    <t>Stepanenko, Viktor;Pylynskyi, Yaroslav</t>
  </si>
  <si>
    <t>History; Geography/Travel</t>
  </si>
  <si>
    <t>https://ebookcentral.proquest.com/lib/uni-due/detail.action?docID=1987243</t>
  </si>
  <si>
    <t>The Last Empire : The Final Days of the Soviet Union</t>
  </si>
  <si>
    <t>Oneworld Publications</t>
  </si>
  <si>
    <t>2014-05-13</t>
  </si>
  <si>
    <t>2015-04-26</t>
  </si>
  <si>
    <t>Plokhy, Serhii</t>
  </si>
  <si>
    <t>https://ebookcentral.proquest.com/lib/uni-due/detail.action?docID=2035925</t>
  </si>
  <si>
    <t>Ukraine: Democratization, Corruption, and the New Russian Imperialism : Democratization, Corruption, and the New Russian Imperialism</t>
  </si>
  <si>
    <t>2015-06-23</t>
  </si>
  <si>
    <t>2015-06-01</t>
  </si>
  <si>
    <t>Kuzio, Taras;Kuzio, Taras</t>
  </si>
  <si>
    <t>https://ebookcentral.proquest.com/lib/uni-due/detail.action?docID=2060394</t>
  </si>
  <si>
    <t>The US NATO Debate : From Libya to Ukraine</t>
  </si>
  <si>
    <t>Bloomsbury Academic &amp; Professional</t>
  </si>
  <si>
    <t>2015-07-30</t>
  </si>
  <si>
    <t>2015-06-16</t>
  </si>
  <si>
    <t>Petersson, Magnus</t>
  </si>
  <si>
    <t>https://ebookcentral.proquest.com/lib/uni-due/detail.action?docID=2070745</t>
  </si>
  <si>
    <t>Frontline Ukraine : Crisis in the Borderlands</t>
  </si>
  <si>
    <t>I. B. Tauris &amp; Company, Limited</t>
  </si>
  <si>
    <t>2016-08-11</t>
  </si>
  <si>
    <t>2015-12-08</t>
  </si>
  <si>
    <t>Sakwa, Richard</t>
  </si>
  <si>
    <t>Religion; History</t>
  </si>
  <si>
    <t>https://ebookcentral.proquest.com/lib/uni-due/detail.action?docID=2077041</t>
  </si>
  <si>
    <t>Democratization in Ukraine, Georgia, and Belarus : Success, Stagnation, and Context</t>
  </si>
  <si>
    <t>Nova Science Publishers, Incorporated</t>
  </si>
  <si>
    <t>Nova</t>
  </si>
  <si>
    <t>2014-12-01</t>
  </si>
  <si>
    <t>2015-07-18</t>
  </si>
  <si>
    <t>Olhouser, Elisabeth</t>
  </si>
  <si>
    <t>https://ebookcentral.proquest.com/lib/uni-due/detail.action?docID=2096648</t>
  </si>
  <si>
    <t>Eco-Nationalism : Anti-Nuclear Activism and National Identity in Russia, Lithuania, and Ukraine</t>
  </si>
  <si>
    <t>Duke University Press</t>
  </si>
  <si>
    <t>1996-08-12</t>
  </si>
  <si>
    <t>2014-08-06</t>
  </si>
  <si>
    <t>Dawson, Jane I.</t>
  </si>
  <si>
    <t>Business/Management; Environmental Studies; Economics</t>
  </si>
  <si>
    <t>https://ebookcentral.proquest.com/lib/uni-due/detail.action?docID=3007916</t>
  </si>
  <si>
    <t>The Lessons of Chernobyl: 25 years Later : 25 Years Later</t>
  </si>
  <si>
    <t>2011-09-01</t>
  </si>
  <si>
    <t>2013-04-11</t>
  </si>
  <si>
    <t>Burlakova, Elena B.;Naydich, Valeria I.</t>
  </si>
  <si>
    <t>Science: Biology/Natural History; Science; Social Science</t>
  </si>
  <si>
    <t>https://ebookcentral.proquest.com/lib/uni-due/detail.action?docID=3021703</t>
  </si>
  <si>
    <t>20 Years After the Chernobyl Accident : Past, Present and Future</t>
  </si>
  <si>
    <t>Nova Science Publishers, Inc.</t>
  </si>
  <si>
    <t>2003-09-01</t>
  </si>
  <si>
    <t>2013-05-14</t>
  </si>
  <si>
    <t xml:space="preserve">Burlakova, E.;Naidich, Valeria I. </t>
  </si>
  <si>
    <t>Science; Science: Biology/Natural History</t>
  </si>
  <si>
    <t>https://ebookcentral.proquest.com/lib/uni-due/detail.action?docID=3022250</t>
  </si>
  <si>
    <t>Ukraine's WTO Accession : Challenge for Domestic Economic Reforms</t>
  </si>
  <si>
    <t>Physica-Verlag</t>
  </si>
  <si>
    <t>Physica</t>
  </si>
  <si>
    <t>2003-12-01</t>
  </si>
  <si>
    <t>2013-01-11</t>
  </si>
  <si>
    <t>Burakovsky, Ihor;Handrich, Lars;Hoffmann, Lutz</t>
  </si>
  <si>
    <t>Business/Management</t>
  </si>
  <si>
    <t>https://ebookcentral.proquest.com/lib/uni-due/detail.action?docID=3069163</t>
  </si>
  <si>
    <t>Environmental and Food Safety and Security for South-East Europe and Ukraine</t>
  </si>
  <si>
    <t>2012-02-09</t>
  </si>
  <si>
    <t>2013-02-15</t>
  </si>
  <si>
    <t>Vitale, Ksenija</t>
  </si>
  <si>
    <t>Political Science; Science: Chemistry; Science</t>
  </si>
  <si>
    <t>https://ebookcentral.proquest.com/lib/uni-due/detail.action?docID=3070989</t>
  </si>
  <si>
    <t>Ukraine on the Road to Europe</t>
  </si>
  <si>
    <t>2001-01-11</t>
  </si>
  <si>
    <t>2014-10-03</t>
  </si>
  <si>
    <t>Hoffmann, Lutz;Möllers, Felicitas;Möllers, Felicitas</t>
  </si>
  <si>
    <t>Economics; Business/Management</t>
  </si>
  <si>
    <t>https://ebookcentral.proquest.com/lib/uni-due/detail.action?docID=3090102</t>
  </si>
  <si>
    <t>The Ukrainian Question : Russian Empire and Nationalism in the 19th Century</t>
  </si>
  <si>
    <t>Central European University Press</t>
  </si>
  <si>
    <t>2003-08-01</t>
  </si>
  <si>
    <t>2007-06-28</t>
  </si>
  <si>
    <t>Miller, Alexei</t>
  </si>
  <si>
    <t>https://ebookcentral.proquest.com/lib/uni-due/detail.action?docID=3137232</t>
  </si>
  <si>
    <t>State-Building : A Comparative Study of Ukraine, Lithuania, Belarus, and Russia</t>
  </si>
  <si>
    <t>2007-05-10</t>
  </si>
  <si>
    <t>Fritz, Verena</t>
  </si>
  <si>
    <t>https://ebookcentral.proquest.com/lib/uni-due/detail.action?docID=3137238</t>
  </si>
  <si>
    <t>Heroes and Villains : Creating National History in Contemporary Ukraine</t>
  </si>
  <si>
    <t>2007-08-10</t>
  </si>
  <si>
    <t>2008-01-09</t>
  </si>
  <si>
    <t>Marples, David R.</t>
  </si>
  <si>
    <t>https://ebookcentral.proquest.com/lib/uni-due/detail.action?docID=3137252</t>
  </si>
  <si>
    <t>A Laboratory of Transnational History : Ukraine and Recent Ukrainian Historiography</t>
  </si>
  <si>
    <t>2008-11-10</t>
  </si>
  <si>
    <t>2009-02-13</t>
  </si>
  <si>
    <t>Kasianov, Georgiy;Ther, Philipp</t>
  </si>
  <si>
    <t>https://ebookcentral.proquest.com/lib/uni-due/detail.action?docID=3137269</t>
  </si>
  <si>
    <t>The Moulding of Ukraine : The Constitutional Politics of State Formation</t>
  </si>
  <si>
    <t>2001-12-01</t>
  </si>
  <si>
    <t>Wolczuk, Kataryna</t>
  </si>
  <si>
    <t>Law</t>
  </si>
  <si>
    <t>https://ebookcentral.proquest.com/lib/uni-due/detail.action?docID=3137278</t>
  </si>
  <si>
    <t>The Ukrainian West : Culture and the Fate of Empire in Soviet Lviv</t>
  </si>
  <si>
    <t>Harvard University Press</t>
  </si>
  <si>
    <t>2011-06-13</t>
  </si>
  <si>
    <t>2011-09-08</t>
  </si>
  <si>
    <t>Risch, William Jay</t>
  </si>
  <si>
    <t>https://ebookcentral.proquest.com/lib/uni-due/detail.action?docID=3300962</t>
  </si>
  <si>
    <t>Promoting Democracy in Postcommunist Ukraine : The Contradictory Outcomes of US Aid to Women's NGOs</t>
  </si>
  <si>
    <t>Lynne Rienner Publishers</t>
  </si>
  <si>
    <t>FirstForumPress</t>
  </si>
  <si>
    <t>2010-07-01</t>
  </si>
  <si>
    <t>2014-08-27</t>
  </si>
  <si>
    <t>Pishchikova, Kateryna</t>
  </si>
  <si>
    <t>https://ebookcentral.proquest.com/lib/uni-due/detail.action?docID=3329100</t>
  </si>
  <si>
    <t>Canada and the Ukrainian Question, 1939-1945 : A Study in Statecraft</t>
  </si>
  <si>
    <t>McGill-Queen's University Press</t>
  </si>
  <si>
    <t>2001-10-16</t>
  </si>
  <si>
    <t>2006-09-15</t>
  </si>
  <si>
    <t>Kordan, Bohdan S.</t>
  </si>
  <si>
    <t>https://ebookcentral.proquest.com/lib/uni-due/detail.action?docID=3330517</t>
  </si>
  <si>
    <t>Russia and Ukraine : Literature and the Discourse of Empire from Napoleonic to Postcolonial Times</t>
  </si>
  <si>
    <t>2001-10-09</t>
  </si>
  <si>
    <t>Shkandrij, Myroslav</t>
  </si>
  <si>
    <t>Literature; Language/Linguistics</t>
  </si>
  <si>
    <t>https://ebookcentral.proquest.com/lib/uni-due/detail.action?docID=3330615</t>
  </si>
  <si>
    <t>Religion and Nationality in Western Ukraine : The Greek Catholic Church and the Ruthenian National Movement in Galicia, 1870-1900</t>
  </si>
  <si>
    <t>1998-01-14</t>
  </si>
  <si>
    <t>2006-11-03</t>
  </si>
  <si>
    <t>Himka, J. -P.</t>
  </si>
  <si>
    <t>Religion</t>
  </si>
  <si>
    <t>https://ebookcentral.proquest.com/lib/uni-due/detail.action?docID=3330797</t>
  </si>
  <si>
    <t>From Peasants to Labourers : Ukrainian and Belarusan Immigration from the Russian Empire to Canada</t>
  </si>
  <si>
    <t>2007-10-18</t>
  </si>
  <si>
    <t>2009-01-14</t>
  </si>
  <si>
    <t>Kukushkin, Vadim</t>
  </si>
  <si>
    <t>Social Science; History</t>
  </si>
  <si>
    <t>https://ebookcentral.proquest.com/lib/uni-due/detail.action?docID=3331850</t>
  </si>
  <si>
    <t>The Return of Ancestral Gods : Modern Ukrainian Paganism As an Alternative Vision for a Nation</t>
  </si>
  <si>
    <t>2013-10-01</t>
  </si>
  <si>
    <t>2013-10-30</t>
  </si>
  <si>
    <t>Lesiv, Mariya</t>
  </si>
  <si>
    <t>https://ebookcentral.proquest.com/lib/uni-due/detail.action?docID=3332636</t>
  </si>
  <si>
    <t>Chernobyl : Crime Without Punishment</t>
  </si>
  <si>
    <t>2011-08-15</t>
  </si>
  <si>
    <t>2012-01-19</t>
  </si>
  <si>
    <t>Yaroshinskaya, Alla;Bertell, Rosalie;Ehrle, Lynn</t>
  </si>
  <si>
    <t>Social Science; Engineering: Electrical; Engineering</t>
  </si>
  <si>
    <t>https://ebookcentral.proquest.com/lib/uni-due/detail.action?docID=3411006</t>
  </si>
  <si>
    <t>Hot Coal, Cold Steel : Russian and Ukrainian Workers from the End of the Soviet Union to the Post-Communist Transformations</t>
  </si>
  <si>
    <t>University of Michigan Press</t>
  </si>
  <si>
    <t>1997-02-12</t>
  </si>
  <si>
    <t>2010-06-18</t>
  </si>
  <si>
    <t>Crowley, Stephen</t>
  </si>
  <si>
    <t>Business/Management; Political Science</t>
  </si>
  <si>
    <t>https://ebookcentral.proquest.com/lib/uni-due/detail.action?docID=3414861</t>
  </si>
  <si>
    <t>Scattered : The Forced Relocation of Poland's Ukrainians after World War II</t>
  </si>
  <si>
    <t>University of Wisconsin Press</t>
  </si>
  <si>
    <t>2013-05-30</t>
  </si>
  <si>
    <t>2013-05-15</t>
  </si>
  <si>
    <t>Reilly, Diana Howansky</t>
  </si>
  <si>
    <t>https://ebookcentral.proquest.com/lib/uni-due/detail.action?docID=3445326</t>
  </si>
  <si>
    <t>Ukrainian Otherlands : Diaspora, Homeland, and Folk Imagination in the Twentieth Century</t>
  </si>
  <si>
    <t>2015-07-23</t>
  </si>
  <si>
    <t>Khanenko-Friesen, Natalia</t>
  </si>
  <si>
    <t>https://ebookcentral.proquest.com/lib/uni-due/detail.action?docID=3445460</t>
  </si>
  <si>
    <t>Stories of Khmelnytsky : Competing Literary Legacies of the 1648 Ukrainian Cossack Uprising</t>
  </si>
  <si>
    <t>Stanford University Press</t>
  </si>
  <si>
    <t>2015-08-19</t>
  </si>
  <si>
    <t>Glaser, Amelia M.</t>
  </si>
  <si>
    <t>Literature</t>
  </si>
  <si>
    <t>https://ebookcentral.proquest.com/lib/uni-due/detail.action?docID=3568960</t>
  </si>
  <si>
    <t>Transnationalization and Regulatory Change in the EU's Eastern Neighbourhood : Ukraine Between Brussels and Moscow</t>
  </si>
  <si>
    <t>2014-12-16</t>
  </si>
  <si>
    <t>Langbein, Julia</t>
  </si>
  <si>
    <t>https://ebookcentral.proquest.com/lib/uni-due/detail.action?docID=3569492</t>
  </si>
  <si>
    <t>Powering Europe: Russia, Ukraine, and the Energy Squeeze</t>
  </si>
  <si>
    <t>Palgrave Pivot</t>
  </si>
  <si>
    <t>2015-08-30</t>
  </si>
  <si>
    <t>2015-10-12</t>
  </si>
  <si>
    <t>Kandiyoti, Rafael</t>
  </si>
  <si>
    <t>Political Science; Economics; Environmental Studies</t>
  </si>
  <si>
    <t>https://ebookcentral.proquest.com/lib/uni-due/detail.action?docID=4001914</t>
  </si>
  <si>
    <t>Fall of the Double Eagle : The Battle for Galicia and the Demise of Austria-Hungary</t>
  </si>
  <si>
    <t>Potomac Books</t>
  </si>
  <si>
    <t>2015-12-01</t>
  </si>
  <si>
    <t>2015-11-23</t>
  </si>
  <si>
    <t>Schindler, John R.</t>
  </si>
  <si>
    <t>https://ebookcentral.proquest.com/lib/uni-due/detail.action?docID=4097309</t>
  </si>
  <si>
    <t>Ucrania, entre Rusia y Occidente: crónica de un conflicto</t>
  </si>
  <si>
    <t>Editorial UOC</t>
  </si>
  <si>
    <t>2014-07-01</t>
  </si>
  <si>
    <t>2015-12-03</t>
  </si>
  <si>
    <t>Lázaro Bosch, Ana</t>
  </si>
  <si>
    <t>Spanish; Castilian</t>
  </si>
  <si>
    <t>https://ebookcentral.proquest.com/lib/uni-due/detail.action?docID=4183947</t>
  </si>
  <si>
    <t>Ukraine Between the EU and Russia: the Integration Challenge</t>
  </si>
  <si>
    <t>2015-11-05</t>
  </si>
  <si>
    <t>2016-01-09</t>
  </si>
  <si>
    <t>Dragneva-Lewers, R.;Wolczuk, K.;Dragneva, Rilka</t>
  </si>
  <si>
    <t>https://ebookcentral.proquest.com/lib/uni-due/detail.action?docID=4331911</t>
  </si>
  <si>
    <t>Potenziale der Ukrainischen Wirtschaft : Für Unternehmer und Wirtschaftsinteressierte</t>
  </si>
  <si>
    <t>Springer Fachmedien Wiesbaden GmbH</t>
  </si>
  <si>
    <t>2016-01-15</t>
  </si>
  <si>
    <t>2016-01-12</t>
  </si>
  <si>
    <t>Heßler, Renate;Brenner, Hatto</t>
  </si>
  <si>
    <t>https://ebookcentral.proquest.com/lib/uni-due/detail.action?docID=4333611</t>
  </si>
  <si>
    <t>The Public Role of the Church in Contemporary Ukrainian Society : The Contribution of the Ukrainian Greek-Catholic Church to Peace and Reconciliation</t>
  </si>
  <si>
    <t>Nomos Verlagsgesellschaft</t>
  </si>
  <si>
    <t>2015-09-22</t>
  </si>
  <si>
    <t>2016-06-23</t>
  </si>
  <si>
    <t>Rap, Myroslava</t>
  </si>
  <si>
    <t>https://ebookcentral.proquest.com/lib/uni-due/detail.action?docID=4350255</t>
  </si>
  <si>
    <t>The Return of the Cold War : Ukraine, the West and Russia</t>
  </si>
  <si>
    <t>2016-04-08</t>
  </si>
  <si>
    <t>2016-05-07</t>
  </si>
  <si>
    <t>Black, J. L.;Johns, Michael</t>
  </si>
  <si>
    <t>https://ebookcentral.proquest.com/lib/uni-due/detail.action?docID=4507451</t>
  </si>
  <si>
    <t>Public Opinion and the Making of Foreign Policy in the 'New Europe' : A Comparative Study of Poland and Ukraine</t>
  </si>
  <si>
    <t>2009-12-28</t>
  </si>
  <si>
    <t>2017-12-24</t>
  </si>
  <si>
    <t>Copsey, Nathaniel</t>
  </si>
  <si>
    <t>https://ebookcentral.proquest.com/lib/uni-due/detail.action?docID=4511905</t>
  </si>
  <si>
    <t>Celebrating Borderlands in a Wider Europe : Nations and Identities in Ukraine, Georgia and Estonia</t>
  </si>
  <si>
    <t>2016-04-22</t>
  </si>
  <si>
    <t>2016-06-25</t>
  </si>
  <si>
    <t>Makarychev, Andrey;Yatsyk, Alexandra</t>
  </si>
  <si>
    <t>https://ebookcentral.proquest.com/lib/uni-due/detail.action?docID=4561566</t>
  </si>
  <si>
    <t>From the Bible to Shakespeare : Pantelejmon Kuliš (1819-1897) and the Formation of Literary Ukrainian</t>
  </si>
  <si>
    <t>Academic Studies Press</t>
  </si>
  <si>
    <t>2016-09-13</t>
  </si>
  <si>
    <t>2016-11-08</t>
  </si>
  <si>
    <t>Danylenko, Andrii</t>
  </si>
  <si>
    <t>https://ebookcentral.proquest.com/lib/uni-due/detail.action?docID=4568854</t>
  </si>
  <si>
    <t>Painting Imperialism and Nationalism Red : The Ukrainian Marxist Critique of Russian Communist Rule in Ukraine, 1918-1925</t>
  </si>
  <si>
    <t>University of Toronto Press</t>
  </si>
  <si>
    <t>2015-09-03</t>
  </si>
  <si>
    <t>2016-09-07</t>
  </si>
  <si>
    <t>Velychenko, Stephen</t>
  </si>
  <si>
    <t>Social Science; Political Science</t>
  </si>
  <si>
    <t>https://ebookcentral.proquest.com/lib/uni-due/detail.action?docID=4669242</t>
  </si>
  <si>
    <t>Encyclopedia of Ukraine : Volume V: St-Z</t>
  </si>
  <si>
    <t>1993-08-31</t>
  </si>
  <si>
    <t>Struk, Danylo  Husar</t>
  </si>
  <si>
    <t>https://ebookcentral.proquest.com/lib/uni-due/detail.action?docID=4669309</t>
  </si>
  <si>
    <t>Encyclopedia  of Ukraine : Volume III: L-Pf</t>
  </si>
  <si>
    <t>https://ebookcentral.proquest.com/lib/uni-due/detail.action?docID=4669310</t>
  </si>
  <si>
    <t>Encyclopedia of Ukraine : Volume II: G-K</t>
  </si>
  <si>
    <t>1988-02-02</t>
  </si>
  <si>
    <t>Kubijovyc, Volodymyr</t>
  </si>
  <si>
    <t>https://ebookcentral.proquest.com/lib/uni-due/detail.action?docID=4669336</t>
  </si>
  <si>
    <t>Encyclopedia of Ukraine : Volume I: A-F plus Map and Gazetteer</t>
  </si>
  <si>
    <t>1984-10-01</t>
  </si>
  <si>
    <t>https://ebookcentral.proquest.com/lib/uni-due/detail.action?docID=4669358</t>
  </si>
  <si>
    <t>Encyclopedia of Ukraine : Volume IV: Ph-Sr</t>
  </si>
  <si>
    <t>https://ebookcentral.proquest.com/lib/uni-due/detail.action?docID=4669365</t>
  </si>
  <si>
    <t>The All-Encompassing Eye of Ukraine : Ivan Nechui-Levyts'kyi's Realist Prose</t>
  </si>
  <si>
    <t>2015-04-16</t>
  </si>
  <si>
    <t>Tarnawsky, Maxim</t>
  </si>
  <si>
    <t>https://ebookcentral.proquest.com/lib/uni-due/detail.action?docID=4669582</t>
  </si>
  <si>
    <t>Unbound : Ukrainian Canadians Writing Home</t>
  </si>
  <si>
    <t>2016-03-31</t>
  </si>
  <si>
    <t>Grekul, Lisa;Ledohowski, Lindy</t>
  </si>
  <si>
    <t>https://ebookcentral.proquest.com/lib/uni-due/detail.action?docID=4669668</t>
  </si>
  <si>
    <t>Total Wars and the Making of Modern Ukraine, 1914-1954</t>
  </si>
  <si>
    <t>2016-03-14</t>
  </si>
  <si>
    <t>Liber, George</t>
  </si>
  <si>
    <t>https://ebookcentral.proquest.com/lib/uni-due/detail.action?docID=4669681</t>
  </si>
  <si>
    <t>Towards an Intellectual History of Ukraine : An Anthology of Ukrainian Thought from 1710 to 1995</t>
  </si>
  <si>
    <t>1996-12-09</t>
  </si>
  <si>
    <t>Lindheim, Ralph;Luckyj, George, S.N.</t>
  </si>
  <si>
    <t>https://ebookcentral.proquest.com/lib/uni-due/detail.action?docID=4669702</t>
  </si>
  <si>
    <t>Conscience on Trial : The Fate of Fourteen Pacifists in Stalin's Ukraine, 1952-1953</t>
  </si>
  <si>
    <t>2012-03-07</t>
  </si>
  <si>
    <t>Kuromiya, Hiroaki</t>
  </si>
  <si>
    <t>https://ebookcentral.proquest.com/lib/uni-due/detail.action?docID=4669767</t>
  </si>
  <si>
    <t>Breaking the Tongue : Language, Education, and Power in Soviet Ukraine, 1923-1934</t>
  </si>
  <si>
    <t>2014-12-09</t>
  </si>
  <si>
    <t>Pauly, Matthew</t>
  </si>
  <si>
    <t>Education; Language/Linguistics</t>
  </si>
  <si>
    <t>https://ebookcentral.proquest.com/lib/uni-due/detail.action?docID=4669891</t>
  </si>
  <si>
    <t>Transformation on the Southern Ukrainian Steppe : Letters and Papers of Johann Cornies, Volume I: 1812-1835</t>
  </si>
  <si>
    <t>2015-12-04</t>
  </si>
  <si>
    <t>Dyck, Harvey L.;Staples, John R.;Epp, Ingrid I.</t>
  </si>
  <si>
    <t>https://ebookcentral.proquest.com/lib/uni-due/detail.action?docID=4669905</t>
  </si>
  <si>
    <t>Gathering a Heritage : Ukrainian, Slavonic, and Ethnic Canada and the USA</t>
  </si>
  <si>
    <t>2014-12-22</t>
  </si>
  <si>
    <t>Prymak, Thomas M.</t>
  </si>
  <si>
    <t>https://ebookcentral.proquest.com/lib/uni-due/detail.action?docID=4669923</t>
  </si>
  <si>
    <t>Ukraine : An Illustrated History</t>
  </si>
  <si>
    <t>2007-10-27</t>
  </si>
  <si>
    <t>Magocsi, Paul Robert</t>
  </si>
  <si>
    <t>https://ebookcentral.proquest.com/lib/uni-due/detail.action?docID=4670268</t>
  </si>
  <si>
    <t>Canada's Ukrainians : Negotiating an Identity</t>
  </si>
  <si>
    <t>1991-11-01</t>
  </si>
  <si>
    <t>Luciuk, Lubomyr, Y.;Hryniuk, Stella</t>
  </si>
  <si>
    <t>https://ebookcentral.proquest.com/lib/uni-due/detail.action?docID=4671267</t>
  </si>
  <si>
    <t>Concise Encyclopedia Ukraine</t>
  </si>
  <si>
    <t>1969-10-01</t>
  </si>
  <si>
    <t>Kubijovyc, Volodymr</t>
  </si>
  <si>
    <t>General Works/Reference</t>
  </si>
  <si>
    <t>https://ebookcentral.proquest.com/lib/uni-due/detail.action?docID=4671366</t>
  </si>
  <si>
    <t>Cross-Cultural Encounters on the Ukrainian Steppe : Settling the Molochna Basin, 1784-1861</t>
  </si>
  <si>
    <t>2003-06-20</t>
  </si>
  <si>
    <t>Staples, John R.</t>
  </si>
  <si>
    <t>https://ebookcentral.proquest.com/lib/uni-due/detail.action?docID=4671404</t>
  </si>
  <si>
    <t>Searching For Place : Ukrainian Displaced Persons, Canada, and the Migration of Memory</t>
  </si>
  <si>
    <t>2000-10-01</t>
  </si>
  <si>
    <t>Luciuk, Lubomyr Y.</t>
  </si>
  <si>
    <t>https://ebookcentral.proquest.com/lib/uni-due/detail.action?docID=4671938</t>
  </si>
  <si>
    <t>Stalin's Empire of Memory : Russian-Ukrainian Relations in the Soviet Historical Imagination</t>
  </si>
  <si>
    <t>2004-03-20</t>
  </si>
  <si>
    <t>Yekelchyk, Serhy</t>
  </si>
  <si>
    <t>https://ebookcentral.proquest.com/lib/uni-due/detail.action?docID=4671978</t>
  </si>
  <si>
    <t>The Roots of Ukrainian Nationalism : Galicia as Ukraine's Piedmont</t>
  </si>
  <si>
    <t>2002-10-26</t>
  </si>
  <si>
    <t>https://ebookcentral.proquest.com/lib/uni-due/detail.action?docID=4672151</t>
  </si>
  <si>
    <t>Unmaking Imperial Russia : Mykhailo Hrushevsky and the Writing of Ukrainian History</t>
  </si>
  <si>
    <t>2005-01-24</t>
  </si>
  <si>
    <t>History; General Works/Reference</t>
  </si>
  <si>
    <t>https://ebookcentral.proquest.com/lib/uni-due/detail.action?docID=4672216</t>
  </si>
  <si>
    <t>Ukraine : A History, Fourth Edition</t>
  </si>
  <si>
    <t>2009-11-10</t>
  </si>
  <si>
    <t>Subtelny, Orest;University of Toronto Press Staff</t>
  </si>
  <si>
    <t>https://ebookcentral.proquest.com/lib/uni-due/detail.action?docID=4672386</t>
  </si>
  <si>
    <t>Gender, Politics and Society in Ukraine</t>
  </si>
  <si>
    <t>2012-05-07</t>
  </si>
  <si>
    <t>Hankivsky, Olena;Salnykova, Anastasiya</t>
  </si>
  <si>
    <t>https://ebookcentral.proquest.com/lib/uni-due/detail.action?docID=4672432</t>
  </si>
  <si>
    <t>A History of Ukraine : The Land and Its Peoples, Second Edition</t>
  </si>
  <si>
    <t>https://ebookcentral.proquest.com/lib/uni-due/detail.action?docID=4672452</t>
  </si>
  <si>
    <t>Re-Imagining Ukrainian-Canadians : History, Politics, and Identity</t>
  </si>
  <si>
    <t>2011-02-26</t>
  </si>
  <si>
    <t>Mochoruk, James;Hinther, Rhonda L.;Mochoruk, Jim</t>
  </si>
  <si>
    <t>https://ebookcentral.proquest.com/lib/uni-due/detail.action?docID=4672495</t>
  </si>
  <si>
    <t>Kaleidoscopic Odessa : History and Place in Contemporary Ukraine</t>
  </si>
  <si>
    <t>2008-08-23</t>
  </si>
  <si>
    <t>Richardson, Tanya</t>
  </si>
  <si>
    <t>https://ebookcentral.proquest.com/lib/uni-due/detail.action?docID=4672623</t>
  </si>
  <si>
    <t>Ukraine and Russia : Representations of the Past</t>
  </si>
  <si>
    <t>2008-04-05</t>
  </si>
  <si>
    <t>https://ebookcentral.proquest.com/lib/uni-due/detail.action?docID=4672705</t>
  </si>
  <si>
    <t>The Intellectual as Hero in 1990s Ukrainian Fiction</t>
  </si>
  <si>
    <t>2012-03-13</t>
  </si>
  <si>
    <t>Andryczyk, Mark</t>
  </si>
  <si>
    <t>https://ebookcentral.proquest.com/lib/uni-due/detail.action?docID=4672858</t>
  </si>
  <si>
    <t>The Chernobyl Disaster</t>
  </si>
  <si>
    <t>2016-09-01</t>
  </si>
  <si>
    <t>2016-09-30</t>
  </si>
  <si>
    <t>Peterson, Maxine</t>
  </si>
  <si>
    <t>Engineering: Electrical; Social Science; Engineering</t>
  </si>
  <si>
    <t>https://ebookcentral.proquest.com/lib/uni-due/detail.action?docID=4698094</t>
  </si>
  <si>
    <t>Western Mainstream Media and the Ukraine Crisis : A Study in Conflict Propaganda</t>
  </si>
  <si>
    <t>2016-09-27</t>
  </si>
  <si>
    <t>2016-10-05</t>
  </si>
  <si>
    <t>Boyd-Barrett, Oliver</t>
  </si>
  <si>
    <t>https://ebookcentral.proquest.com/lib/uni-due/detail.action?docID=4710113</t>
  </si>
  <si>
    <t>Europe's Last Frontier? : Belarus, Moldova, and Ukraine Between Russia and the European Union</t>
  </si>
  <si>
    <t>2008-04-09</t>
  </si>
  <si>
    <t>2016-10-12</t>
  </si>
  <si>
    <t>Schmidtke, Oliver;Yekelchyk, S.</t>
  </si>
  <si>
    <t>Law; Political Science</t>
  </si>
  <si>
    <t>https://ebookcentral.proquest.com/lib/uni-due/detail.action?docID=4716673</t>
  </si>
  <si>
    <t>Security Threats and Public Perception : Digital Russia and the Ukraine Crisis</t>
  </si>
  <si>
    <t>Springer International Publishing AG</t>
  </si>
  <si>
    <t>2016-11-04</t>
  </si>
  <si>
    <t>2016-10-28</t>
  </si>
  <si>
    <t>Gaufman, Elizaveta</t>
  </si>
  <si>
    <t>Military Science; Political Science</t>
  </si>
  <si>
    <t>https://ebookcentral.proquest.com/lib/uni-due/detail.action?docID=4729936</t>
  </si>
  <si>
    <t>Vocabularies of International Relations after the Crisis in Ukraine</t>
  </si>
  <si>
    <t>2016-10-14</t>
  </si>
  <si>
    <t>https://ebookcentral.proquest.com/lib/uni-due/detail.action?docID=4730000</t>
  </si>
  <si>
    <t>Neighbourhood Perceptions of the Ukraine Crisis : From the Soviet Union into Eurasia?</t>
  </si>
  <si>
    <t>2016-12-01</t>
  </si>
  <si>
    <t>Besier, Gerhard;Stoklosa, Katarzyna</t>
  </si>
  <si>
    <t>https://ebookcentral.proquest.com/lib/uni-due/detail.action?docID=4732718</t>
  </si>
  <si>
    <t>Belarus, Russia, Ukraine: Human Rights Reports</t>
  </si>
  <si>
    <t>2012-01-01</t>
  </si>
  <si>
    <t>2016-11-16</t>
  </si>
  <si>
    <t>Blevins, Marcus J.;Blanchard, Helen</t>
  </si>
  <si>
    <t>https://ebookcentral.proquest.com/lib/uni-due/detail.action?docID=4743852</t>
  </si>
  <si>
    <t>Brothers or Enemies : The Ukrainian National Movement and Russia from the 1840s to the 1870s</t>
  </si>
  <si>
    <t>2016-11-15</t>
  </si>
  <si>
    <t>2016-12-10</t>
  </si>
  <si>
    <t>Remy, Johannes</t>
  </si>
  <si>
    <t>https://ebookcentral.proquest.com/lib/uni-due/detail.action?docID=4768314</t>
  </si>
  <si>
    <t>EU–Russian Relations and the Ukraine Crisis</t>
  </si>
  <si>
    <t>Edward Elgar Publishing Limited</t>
  </si>
  <si>
    <t>Edward Elgar Publishing</t>
  </si>
  <si>
    <t>2016-12-30</t>
  </si>
  <si>
    <t>2016-12-22</t>
  </si>
  <si>
    <t>Smith, Nicholas R.</t>
  </si>
  <si>
    <t>https://ebookcentral.proquest.com/lib/uni-due/detail.action?docID=4773005</t>
  </si>
  <si>
    <t>Churches in the Ukrainian Crisis</t>
  </si>
  <si>
    <t>2017-02-13</t>
  </si>
  <si>
    <t>2017-02-08</t>
  </si>
  <si>
    <t>Krawchuk, Andrii;Bremer, Thomas</t>
  </si>
  <si>
    <t>https://ebookcentral.proquest.com/lib/uni-due/detail.action?docID=4801163</t>
  </si>
  <si>
    <t>New Generation Political Activism in Ukraine : 2000-2014</t>
  </si>
  <si>
    <t>2017-06-01</t>
  </si>
  <si>
    <t>2017-06-15</t>
  </si>
  <si>
    <t>Emeran, Christine</t>
  </si>
  <si>
    <t>https://ebookcentral.proquest.com/lib/uni-due/detail.action?docID=4877654</t>
  </si>
  <si>
    <t>Politics of Visibility and Belonging : From Russia´s Homosexual Propaganda Laws to the Ukraine War</t>
  </si>
  <si>
    <t>2017-07-13</t>
  </si>
  <si>
    <t>2017-06-29</t>
  </si>
  <si>
    <t>Edenborg, Emil</t>
  </si>
  <si>
    <t>https://ebookcentral.proquest.com/lib/uni-due/detail.action?docID=4890814</t>
  </si>
  <si>
    <t>Financial Institutions and Financial Regulation – New Developments in the European Union and Ukraine : Conference Proceedings</t>
  </si>
  <si>
    <t>Cuvillier Verlag</t>
  </si>
  <si>
    <t>2017-03-03</t>
  </si>
  <si>
    <t>2017-09-05</t>
  </si>
  <si>
    <t>Horsch, Andreas;Sysoyeva, Larysa</t>
  </si>
  <si>
    <t>https://ebookcentral.proquest.com/lib/uni-due/detail.action?docID=5019290</t>
  </si>
  <si>
    <t>Efficiency analysis of farming and its positive environmental externalities in the Ukrainian Carpathians</t>
  </si>
  <si>
    <t>2017-03-27</t>
  </si>
  <si>
    <t>Solovyeva, Irina</t>
  </si>
  <si>
    <t>Agriculture; Economics; Business/Management</t>
  </si>
  <si>
    <t>https://ebookcentral.proquest.com/lib/uni-due/detail.action?docID=5020724</t>
  </si>
  <si>
    <t>Social Capital and Democratisation : Roots of Trust in Post-Communist Poland and Ukraine</t>
  </si>
  <si>
    <t>2003-03-28</t>
  </si>
  <si>
    <t>2017-09-09</t>
  </si>
  <si>
    <t>Åberg, Martin;Sandberg, Mikael</t>
  </si>
  <si>
    <t>https://ebookcentral.proquest.com/lib/uni-due/detail.action?docID=5042840</t>
  </si>
  <si>
    <t>Ukraine and Europe : Cultural Encounters and Negotiations</t>
  </si>
  <si>
    <t>2017-12-12</t>
  </si>
  <si>
    <t>2017-12-05</t>
  </si>
  <si>
    <t>Brogi Bercoff, Giovanna;Pavlyshyn, Marko;Plokhy, Serhii</t>
  </si>
  <si>
    <t>https://ebookcentral.proquest.com/lib/uni-due/detail.action?docID=5171118</t>
  </si>
  <si>
    <t>Sevastopol's Wars : Crimea from Potemkin to Putin</t>
  </si>
  <si>
    <t>Bloomsbury Publishing Plc</t>
  </si>
  <si>
    <t>Osprey Publishing</t>
  </si>
  <si>
    <t>2017-04-20</t>
  </si>
  <si>
    <t>2018-01-26</t>
  </si>
  <si>
    <t>Melvin CB OBE, Mungo</t>
  </si>
  <si>
    <t>https://ebookcentral.proquest.com/lib/uni-due/detail.action?docID=5240665</t>
  </si>
  <si>
    <t>Ukraine</t>
  </si>
  <si>
    <t>ABDO Publishing Company</t>
  </si>
  <si>
    <t>Big Buddy Books</t>
  </si>
  <si>
    <t>2017-09-01</t>
  </si>
  <si>
    <t>2018-02-06</t>
  </si>
  <si>
    <t>Murray, Julie</t>
  </si>
  <si>
    <t>Juvenile Literature</t>
  </si>
  <si>
    <t>https://ebookcentral.proquest.com/lib/uni-due/detail.action?docID=5262965</t>
  </si>
  <si>
    <t>Politics and Society in Ukraine</t>
  </si>
  <si>
    <t>1999-10-22</t>
  </si>
  <si>
    <t>2018-02-24</t>
  </si>
  <si>
    <t>D'anieri, Paul;Kravchuk, Robert S.;Kuzio, Taras</t>
  </si>
  <si>
    <t>https://ebookcentral.proquest.com/lib/uni-due/detail.action?docID=5306754</t>
  </si>
  <si>
    <t>Perogies and Politics : Canada's Ukrainian Left, 1891-1991</t>
  </si>
  <si>
    <t>2018-02-08</t>
  </si>
  <si>
    <t>2018-02-27</t>
  </si>
  <si>
    <t>Hinther, Rhonda L.</t>
  </si>
  <si>
    <t>https://ebookcentral.proquest.com/lib/uni-due/detail.action?docID=5310262</t>
  </si>
  <si>
    <t>The White Chalk of Days : The Contemporary Ukrainian Literature Series Anthology</t>
  </si>
  <si>
    <t>2017-10-31</t>
  </si>
  <si>
    <t>2018-03-14</t>
  </si>
  <si>
    <t>Language/Linguistics; Literature</t>
  </si>
  <si>
    <t>https://ebookcentral.proquest.com/lib/uni-due/detail.action?docID=5320603</t>
  </si>
  <si>
    <t>Ruská Agrese Proti Ukrajině</t>
  </si>
  <si>
    <t>Karolinum Press</t>
  </si>
  <si>
    <t>2017-11-01</t>
  </si>
  <si>
    <t>2018-03-22</t>
  </si>
  <si>
    <t>Sír, Jan A. kol.</t>
  </si>
  <si>
    <t>Czech</t>
  </si>
  <si>
    <t>https://ebookcentral.proquest.com/lib/uni-due/detail.action?docID=5325768</t>
  </si>
  <si>
    <t>Imperial Urbanism in the Borderlands : Kyiv, 1800-1905</t>
  </si>
  <si>
    <t>2018-04-06</t>
  </si>
  <si>
    <t>2018-04-17</t>
  </si>
  <si>
    <t>Bilenky, Serhiy</t>
  </si>
  <si>
    <t>https://ebookcentral.proquest.com/lib/uni-due/detail.action?docID=5347716</t>
  </si>
  <si>
    <t>Along Ukraine's River : A Social and Environmental History of the Dnipro (Dnieper)</t>
  </si>
  <si>
    <t>2018-03-20</t>
  </si>
  <si>
    <t>2018-04-27</t>
  </si>
  <si>
    <t>Cybriwsky, Roman Adrian</t>
  </si>
  <si>
    <t>https://ebookcentral.proquest.com/lib/uni-due/detail.action?docID=5357883</t>
  </si>
  <si>
    <t>Crisis and Change in Post-Cold War Global Politics : Ukraine in a Comparative Perspective</t>
  </si>
  <si>
    <t>2018-05-24</t>
  </si>
  <si>
    <t>2018-05-06</t>
  </si>
  <si>
    <t>Resende, Erica;Budrytė, Dovilė;Buhari-Gulmez, Didem</t>
  </si>
  <si>
    <t>https://ebookcentral.proquest.com/lib/uni-due/detail.action?docID=5379943</t>
  </si>
  <si>
    <t>Holodomor : The Ukrainian Famine-Genocide</t>
  </si>
  <si>
    <t>Rosen Publishing Group</t>
  </si>
  <si>
    <t>Rosen Young Adult</t>
  </si>
  <si>
    <t>2017-12-15</t>
  </si>
  <si>
    <t>2018-06-23</t>
  </si>
  <si>
    <t>Wolny, Philip</t>
  </si>
  <si>
    <t>https://ebookcentral.proquest.com/lib/uni-due/detail.action?docID=5384680</t>
  </si>
  <si>
    <t>Cavendish Square Publishing LLC</t>
  </si>
  <si>
    <t>2017-07-15</t>
  </si>
  <si>
    <t>2018-05-31</t>
  </si>
  <si>
    <t>Bassis, Volodymyr</t>
  </si>
  <si>
    <t>https://ebookcentral.proquest.com/lib/uni-due/detail.action?docID=5405003</t>
  </si>
  <si>
    <t>Crises in the Post‐Soviet Space : From the Dissolution of the Soviet Union to the Conflict in Ukraine</t>
  </si>
  <si>
    <t>2018-06-13</t>
  </si>
  <si>
    <t>2018-06-15</t>
  </si>
  <si>
    <t>Jaitner, Felix;Olteanu, Tina;Spöri, Tobias</t>
  </si>
  <si>
    <t>https://ebookcentral.proquest.com/lib/uni-due/detail.action?docID=5428178</t>
  </si>
  <si>
    <t>Trade Unions and Worker Representation in Ukraine</t>
  </si>
  <si>
    <t>Rainer Hampp Verlag</t>
  </si>
  <si>
    <t>2015-07-10</t>
  </si>
  <si>
    <t>2018-06-20</t>
  </si>
  <si>
    <t>Volynets, Lyudmyla</t>
  </si>
  <si>
    <t>https://ebookcentral.proquest.com/lib/uni-due/detail.action?docID=5431690</t>
  </si>
  <si>
    <t>Carnage and Care on the Eastern Front : The War Diaries of Bernhard Bardach, 1914-1918</t>
  </si>
  <si>
    <t>2018-08-17</t>
  </si>
  <si>
    <t>2018-08-12</t>
  </si>
  <si>
    <t>Appelbaum, Peter C.</t>
  </si>
  <si>
    <t>https://ebookcentral.proquest.com/lib/uni-due/detail.action?docID=5490710</t>
  </si>
  <si>
    <t>EU Induced Institutional Change in Post-Soviet Space : Promoting Reforms in Moldova and Ukraine</t>
  </si>
  <si>
    <t>2018-07-30</t>
  </si>
  <si>
    <t>Nizhnikau, Ryhor</t>
  </si>
  <si>
    <t>https://ebookcentral.proquest.com/lib/uni-due/detail.action?docID=5490905</t>
  </si>
  <si>
    <t>The Use of Force Against Ukraine and International Law : Jus Ad Bellum, Jus in Bello, Jus Post Bellum</t>
  </si>
  <si>
    <t>T.M.C. Asser Press</t>
  </si>
  <si>
    <t>2018-09-18</t>
  </si>
  <si>
    <t>2018-09-11</t>
  </si>
  <si>
    <t>Sayapin, Sergey;Tsybulenko, Evhen</t>
  </si>
  <si>
    <t>Political Science; Law</t>
  </si>
  <si>
    <t>https://ebookcentral.proquest.com/lib/uni-due/detail.action?docID=5510566</t>
  </si>
  <si>
    <t>Chernobyl</t>
  </si>
  <si>
    <t>Greenhaven Publishing LLC</t>
  </si>
  <si>
    <t>Greenhaven Publishing</t>
  </si>
  <si>
    <t>2009-11-20</t>
  </si>
  <si>
    <t>2018-10-06</t>
  </si>
  <si>
    <t>Immell, Myra;Nelson, David Erik</t>
  </si>
  <si>
    <t>Engineering: Electrical; Engineering; Social Science</t>
  </si>
  <si>
    <t>https://ebookcentral.proquest.com/lib/uni-due/detail.action?docID=5536206</t>
  </si>
  <si>
    <t>On a Knife's Edge : The Ukraine, November 1942-March 1943</t>
  </si>
  <si>
    <t>2018-07-01</t>
  </si>
  <si>
    <t>2018-11-15</t>
  </si>
  <si>
    <t>Buttar, Prit</t>
  </si>
  <si>
    <t>https://ebookcentral.proquest.com/lib/uni-due/detail.action?docID=5560639</t>
  </si>
  <si>
    <t>Ukraine: Background, US Policy and Security Concerns</t>
  </si>
  <si>
    <t>Nova Snova</t>
  </si>
  <si>
    <t>2018-08-30</t>
  </si>
  <si>
    <t>2018-11-03</t>
  </si>
  <si>
    <t>McVay, Garnett M.</t>
  </si>
  <si>
    <t>https://ebookcentral.proquest.com/lib/uni-due/detail.action?docID=5572353</t>
  </si>
  <si>
    <t>Social and Economic Change in Eastern Ukraine : The Example of Zaporizhzhia</t>
  </si>
  <si>
    <t>2020-02-26</t>
  </si>
  <si>
    <t>2018-12-13</t>
  </si>
  <si>
    <t>van Zon, Hans;Batako, Andre;Kreslavaska, Anna</t>
  </si>
  <si>
    <t>https://ebookcentral.proquest.com/lib/uni-due/detail.action?docID=5613601</t>
  </si>
  <si>
    <t>Strategic Friends : Canada-Ukraine Relations from Independence to the Euromaidan</t>
  </si>
  <si>
    <t>2019-01-21</t>
  </si>
  <si>
    <t>2019-01-20</t>
  </si>
  <si>
    <t>Political Science; History</t>
  </si>
  <si>
    <t>https://ebookcentral.proquest.com/lib/uni-due/detail.action?docID=5639389</t>
  </si>
  <si>
    <t>Everyone Loses : The Ukraine Crisis and the Ruinous Contest for Post-Soviet Eurasia</t>
  </si>
  <si>
    <t>2017-01-12</t>
  </si>
  <si>
    <t>2019-02-08</t>
  </si>
  <si>
    <t>Charap, Samuel;Colton, Timothy J.</t>
  </si>
  <si>
    <t>https://ebookcentral.proquest.com/lib/uni-due/detail.action?docID=5675658</t>
  </si>
  <si>
    <t>Odessa Recollected : The Port and the People</t>
  </si>
  <si>
    <t>2019-01-29</t>
  </si>
  <si>
    <t>2019-06-21</t>
  </si>
  <si>
    <t>Herlihy, Patricia</t>
  </si>
  <si>
    <t>https://ebookcentral.proquest.com/lib/uni-due/detail.action?docID=5695596</t>
  </si>
  <si>
    <t>Ukrainian Literature in the Twentieth Century : A Reader's Guide</t>
  </si>
  <si>
    <t>1992-03-16</t>
  </si>
  <si>
    <t>2019-02-15</t>
  </si>
  <si>
    <t>Luckyj, George, S.N.</t>
  </si>
  <si>
    <t>https://ebookcentral.proquest.com/lib/uni-due/detail.action?docID=5703352</t>
  </si>
  <si>
    <t>Early Ukrainian Settlements in Canada 1895–1900 : Dr. Josef Oleskow's Role in the Settlement of the Canadian Northwest</t>
  </si>
  <si>
    <t>1964-12-15</t>
  </si>
  <si>
    <t>Kaye, Vladimir, J.</t>
  </si>
  <si>
    <t>https://ebookcentral.proquest.com/lib/uni-due/detail.action?docID=5703419</t>
  </si>
  <si>
    <t>Cultural Differences in Network Communication : How Polish, German and Ukrainian Netizens Use Social Media</t>
  </si>
  <si>
    <t>2018-09-25</t>
  </si>
  <si>
    <t>2019-03-16</t>
  </si>
  <si>
    <t>Piechota, Grazyna</t>
  </si>
  <si>
    <t>https://ebookcentral.proquest.com/lib/uni-due/detail.action?docID=5731662</t>
  </si>
  <si>
    <t>Preventing A New Cold War - Why Realpolitik still matters. Why the relations between Russia and Western countries are tense, who is responsible for the Ukraine crisis and how the crisis could be solved</t>
  </si>
  <si>
    <t>Anchor Academic Publishing</t>
  </si>
  <si>
    <t>2017-11-02</t>
  </si>
  <si>
    <t>2019-03-22</t>
  </si>
  <si>
    <t>O'Shea, Nadine</t>
  </si>
  <si>
    <t>https://ebookcentral.proquest.com/lib/uni-due/detail.action?docID=5735881</t>
  </si>
  <si>
    <t>Ukrainian Epic and Historical Song : Folklore in Context</t>
  </si>
  <si>
    <t>2019-04-05</t>
  </si>
  <si>
    <t>2019-04-04</t>
  </si>
  <si>
    <t>Kononenko, Natalie</t>
  </si>
  <si>
    <t>https://ebookcentral.proquest.com/lib/uni-due/detail.action?docID=5743866</t>
  </si>
  <si>
    <t>Armies of Russia's War in Ukraine</t>
  </si>
  <si>
    <t>2019-06-27</t>
  </si>
  <si>
    <t>Galeotti, Mark;Hook, Adam</t>
  </si>
  <si>
    <t>https://ebookcentral.proquest.com/lib/uni-due/detail.action?docID=5745525</t>
  </si>
  <si>
    <t>Odessa 1941-44 : Defense, Occupation, Resistance and Liberation</t>
  </si>
  <si>
    <t>2018-08-29</t>
  </si>
  <si>
    <t>2019-04-09</t>
  </si>
  <si>
    <t>Ovcharenko, Nikolai;Britton, Stuart</t>
  </si>
  <si>
    <t>https://ebookcentral.proquest.com/lib/uni-due/detail.action?docID=5747222</t>
  </si>
  <si>
    <t>Dubno 1941 : The Greatest Tank Battle of the Second World War</t>
  </si>
  <si>
    <t>2017-07-27</t>
  </si>
  <si>
    <t>2019-04-07</t>
  </si>
  <si>
    <t>Isaev, Alexey</t>
  </si>
  <si>
    <t>https://ebookcentral.proquest.com/lib/uni-due/detail.action?docID=5747225</t>
  </si>
  <si>
    <t>Taras Shevchenko : A Life</t>
  </si>
  <si>
    <t>1988-12-15</t>
  </si>
  <si>
    <t>2019-04-10</t>
  </si>
  <si>
    <t>https://ebookcentral.proquest.com/lib/uni-due/detail.action?docID=5747922</t>
  </si>
  <si>
    <t>Ukrainian Erotomaniac Fictions: First Postindependence Wave : First Postindependence Wave</t>
  </si>
  <si>
    <t>2019-04-29</t>
  </si>
  <si>
    <t>2019-04-27</t>
  </si>
  <si>
    <t>Romanets, Maryna</t>
  </si>
  <si>
    <t>https://ebookcentral.proquest.com/lib/uni-due/detail.action?docID=5760874</t>
  </si>
  <si>
    <t>Catholic Religious Minorities in the Times of Transformation : Comparative Studies of Religious Culture in Poland and Ukraine</t>
  </si>
  <si>
    <t>2019-04-12</t>
  </si>
  <si>
    <t>2019-05-05</t>
  </si>
  <si>
    <t>Fomina, Joanna;Zowczak, Magdalena</t>
  </si>
  <si>
    <t>https://ebookcentral.proquest.com/lib/uni-due/detail.action?docID=5764247</t>
  </si>
  <si>
    <t>Euromaidan : Was in der Ukraine auf dem Spiel steht</t>
  </si>
  <si>
    <t>Suhrkamp Verlag</t>
  </si>
  <si>
    <t>2014-05-19</t>
  </si>
  <si>
    <t>2019-05-21</t>
  </si>
  <si>
    <t>Andruchowytsch, Juri</t>
  </si>
  <si>
    <t>https://ebookcentral.proquest.com/lib/uni-due/detail.action?docID=5776592</t>
  </si>
  <si>
    <t>Ukrainian Daughter's Dance</t>
  </si>
  <si>
    <t>Inanna Publications and Education Inc.</t>
  </si>
  <si>
    <t>Inanna Publications</t>
  </si>
  <si>
    <t>2019-06-12</t>
  </si>
  <si>
    <t>Mutala, Marion</t>
  </si>
  <si>
    <t>https://ebookcentral.proquest.com/lib/uni-due/detail.action?docID=5787666</t>
  </si>
  <si>
    <t>Soviet Ukrainian Dissent : A Study of Political Alienation</t>
  </si>
  <si>
    <t>1988-07-01</t>
  </si>
  <si>
    <t>2019-07-14</t>
  </si>
  <si>
    <t>Bilocerkowycz, Jaro</t>
  </si>
  <si>
    <t>https://ebookcentral.proquest.com/lib/uni-due/detail.action?docID=5825276</t>
  </si>
  <si>
    <t>Revolutionary Ukraine, 1917-2017 : History's Flashpoints and Today's Memory Wars</t>
  </si>
  <si>
    <t>2019-07-30</t>
  </si>
  <si>
    <t>2019-07-18</t>
  </si>
  <si>
    <t>https://ebookcentral.proquest.com/lib/uni-due/detail.action?docID=5829880</t>
  </si>
  <si>
    <t>Economic Reform in Ukraine: the Unfinished Agenda : The Unfinished Agenda</t>
  </si>
  <si>
    <t>2000-05-31</t>
  </si>
  <si>
    <t>2019-08-09</t>
  </si>
  <si>
    <t>Aslund, Anders;Menil, Georges de;Shpek, Roman;Pynzenyk, Viktor;Yushchenko, Viktor</t>
  </si>
  <si>
    <t>https://ebookcentral.proquest.com/lib/uni-due/detail.action?docID=5847808</t>
  </si>
  <si>
    <t>Displaced Memories : Remembering and Forgetting in Post-War Poland and Ukraine</t>
  </si>
  <si>
    <t>2019-07-31</t>
  </si>
  <si>
    <t>2019-09-05</t>
  </si>
  <si>
    <t>Lewis, Simon;Wylegala, Anna</t>
  </si>
  <si>
    <t>https://ebookcentral.proquest.com/lib/uni-due/detail.action?docID=5889881</t>
  </si>
  <si>
    <t>Retribution : The Soviet Reconquest of Central Ukraine 1943</t>
  </si>
  <si>
    <t>2020-10-29</t>
  </si>
  <si>
    <t>2019-09-06</t>
  </si>
  <si>
    <t>https://ebookcentral.proquest.com/lib/uni-due/detail.action?docID=5892003</t>
  </si>
  <si>
    <t>Ukraine in Transformation : From Soviet Republic to European Society</t>
  </si>
  <si>
    <t>2019-10-18</t>
  </si>
  <si>
    <t>2019-10-07</t>
  </si>
  <si>
    <t>Veira-Ramos, Alberto;Liubyva, Tetiana;Golovakha, Evgenii</t>
  </si>
  <si>
    <t>https://ebookcentral.proquest.com/lib/uni-due/detail.action?docID=5917290</t>
  </si>
  <si>
    <t>Whither Ukraine? : Weapons, State Building and International Cooperation</t>
  </si>
  <si>
    <t>2002-07-01</t>
  </si>
  <si>
    <t>2019-10-11</t>
  </si>
  <si>
    <t>Jones, Scott A.</t>
  </si>
  <si>
    <t>https://ebookcentral.proquest.com/lib/uni-due/detail.action?docID=5939082</t>
  </si>
  <si>
    <t>Democracy, Diaspora, Territory : Europe and Cross-Border Politics</t>
  </si>
  <si>
    <t>2019-10-31</t>
  </si>
  <si>
    <t>2019-10-15</t>
  </si>
  <si>
    <t>Oleinikova, Olga;Bayeh, Jumana</t>
  </si>
  <si>
    <t>https://ebookcentral.proquest.com/lib/uni-due/detail.action?docID=5942833</t>
  </si>
  <si>
    <t>The Coverage of the Russian-Ukrainian Conflict by the Polish Media (2014-2015)</t>
  </si>
  <si>
    <t>2019-10-23</t>
  </si>
  <si>
    <t>Norström, Róza</t>
  </si>
  <si>
    <t>https://ebookcentral.proquest.com/lib/uni-due/detail.action?docID=5964306</t>
  </si>
  <si>
    <t>Contemporary Relations Between Poland and Ukraine : The Strategic Partnership and the Limits Thereof</t>
  </si>
  <si>
    <t>2019-08-30</t>
  </si>
  <si>
    <t>Szeptycki, Andrzej</t>
  </si>
  <si>
    <t>https://ebookcentral.proquest.com/lib/uni-due/detail.action?docID=5964372</t>
  </si>
  <si>
    <t>Religion During the Russian Ukrainian Conflict</t>
  </si>
  <si>
    <t>2019-11-22</t>
  </si>
  <si>
    <t>2019-11-12</t>
  </si>
  <si>
    <t>Clark, Elizabeth A.;Vovk, Dmytro</t>
  </si>
  <si>
    <t>https://ebookcentral.proquest.com/lib/uni-due/detail.action?docID=5975359</t>
  </si>
  <si>
    <t>Ukraine : Contested Nationhood in a European Context</t>
  </si>
  <si>
    <t>2019-11-13</t>
  </si>
  <si>
    <t>Schmid, Ulrich</t>
  </si>
  <si>
    <t>https://ebookcentral.proquest.com/lib/uni-due/detail.action?docID=5975414</t>
  </si>
  <si>
    <t>Ivan Franko and His Community</t>
  </si>
  <si>
    <t>2019-11-26</t>
  </si>
  <si>
    <t>2020-01-07</t>
  </si>
  <si>
    <t>Hrytsak, Yaroslav;Olynyk, Marta Daria</t>
  </si>
  <si>
    <t>https://ebookcentral.proquest.com/lib/uni-due/detail.action?docID=5979235</t>
  </si>
  <si>
    <t>The Post-Chornobyl Library : Ukrainian Postmodernism of The 1990s</t>
  </si>
  <si>
    <t>2019-11-18</t>
  </si>
  <si>
    <t>Hundorova, Tamara;Yakovenko, Sergiy</t>
  </si>
  <si>
    <t>https://ebookcentral.proquest.com/lib/uni-due/detail.action?docID=5979236</t>
  </si>
  <si>
    <t>Lviv’s Uncertain Destination : A City and Its Train Terminal from Franz Joseph I to Brezhnev</t>
  </si>
  <si>
    <t>University of Toronto Press, Scholarly Publishing Division</t>
  </si>
  <si>
    <t>2019-12-12</t>
  </si>
  <si>
    <t>2019-11-23</t>
  </si>
  <si>
    <t>Zayarnyuk, Andriy</t>
  </si>
  <si>
    <t>https://ebookcentral.proquest.com/lib/uni-due/detail.action?docID=5983110</t>
  </si>
  <si>
    <t>Ukrainian Women Writers and the National Imaginary : From the Collapse of the USSR to the Euromaidan</t>
  </si>
  <si>
    <t>Wallo, Oleksandra</t>
  </si>
  <si>
    <t>https://ebookcentral.proquest.com/lib/uni-due/detail.action?docID=5983114</t>
  </si>
  <si>
    <t>Bridging East and West : Ol’ha Kobylians’ka, Ukraine’s Pioneering Modernist</t>
  </si>
  <si>
    <t>2019-10-25</t>
  </si>
  <si>
    <t>Ladygina, Yuliya</t>
  </si>
  <si>
    <t>https://ebookcentral.proquest.com/lib/uni-due/detail.action?docID=5983117</t>
  </si>
  <si>
    <t>Propaganda in Revolutionary Ukraine : Leaflets, Pamphlets, and Cartoons, 1917–1922</t>
  </si>
  <si>
    <t>2019-11-08</t>
  </si>
  <si>
    <t>https://ebookcentral.proquest.com/lib/uni-due/detail.action?docID=5983126</t>
  </si>
  <si>
    <t>Julia Timoschenko : Die autorisierte Biographie</t>
  </si>
  <si>
    <t>Redline Verlag</t>
  </si>
  <si>
    <t>2012-06-11</t>
  </si>
  <si>
    <t>2020-01-21</t>
  </si>
  <si>
    <t>Popov, Dmitri;Milstein, Ilia</t>
  </si>
  <si>
    <t>https://ebookcentral.proquest.com/lib/uni-due/detail.action?docID=6013761</t>
  </si>
  <si>
    <t>Ukraine: Background, Policy and Issues</t>
  </si>
  <si>
    <t>2020-02-20</t>
  </si>
  <si>
    <t>2020-01-28</t>
  </si>
  <si>
    <t>Jager, Phillipp</t>
  </si>
  <si>
    <t>https://ebookcentral.proquest.com/lib/uni-due/detail.action?docID=6028795</t>
  </si>
  <si>
    <t>The Burden of the Past : History, Memory, and Identity in Contemporary Ukraine</t>
  </si>
  <si>
    <t>Wylegala, Anna;Glowacka-Grajper, Malgorzata</t>
  </si>
  <si>
    <t>https://ebookcentral.proquest.com/lib/uni-due/detail.action?docID=6119370</t>
  </si>
  <si>
    <t>Nicolas Gogol, Taras Boulba et L'Ukraine</t>
  </si>
  <si>
    <t>Editions L'Harmattan</t>
  </si>
  <si>
    <t>2016-07-01</t>
  </si>
  <si>
    <t>2020-03-31</t>
  </si>
  <si>
    <t>Deschanet, Maxime;Dmytrychyn, Iryna</t>
  </si>
  <si>
    <t>French</t>
  </si>
  <si>
    <t>https://ebookcentral.proquest.com/lib/uni-due/detail.action?docID=6148289</t>
  </si>
  <si>
    <t>Bogdan Chmielnicki : Fac-Similé de l'édition Originale (1865)</t>
  </si>
  <si>
    <t>2007-03-01</t>
  </si>
  <si>
    <t>Mérimée, Prosper</t>
  </si>
  <si>
    <t>https://ebookcentral.proquest.com/lib/uni-due/detail.action?docID=6148910</t>
  </si>
  <si>
    <t>Language of Conflict : Discourses of the Ukrainian Crisis</t>
  </si>
  <si>
    <t>Bloomsbury Academic</t>
  </si>
  <si>
    <t>2020-07-09</t>
  </si>
  <si>
    <t>2020-05-10</t>
  </si>
  <si>
    <t>Knoblock, Natalia</t>
  </si>
  <si>
    <t>https://ebookcentral.proquest.com/lib/uni-due/detail.action?docID=6192066</t>
  </si>
  <si>
    <t>Summer Kitchens : Recipes and Reminiscences from Every Corner of Ukraine</t>
  </si>
  <si>
    <t>2020-06-25</t>
  </si>
  <si>
    <t>2020-05-29</t>
  </si>
  <si>
    <t>Hercules, Olia</t>
  </si>
  <si>
    <t>Home Economics</t>
  </si>
  <si>
    <t>https://ebookcentral.proquest.com/lib/uni-due/detail.action?docID=6210896</t>
  </si>
  <si>
    <t>Ukraine: a Political Landscape</t>
  </si>
  <si>
    <t>2020-05-06</t>
  </si>
  <si>
    <t>2020-06-16</t>
  </si>
  <si>
    <t>Zhiltsov, Sergey S.</t>
  </si>
  <si>
    <t>https://ebookcentral.proquest.com/lib/uni-due/detail.action?docID=6227731</t>
  </si>
  <si>
    <t>Ukrainian Political Economy : The First Ten Years</t>
  </si>
  <si>
    <t>2003-05-12</t>
  </si>
  <si>
    <t>2020-08-09</t>
  </si>
  <si>
    <t>Kravchuk, R.</t>
  </si>
  <si>
    <t>Political Science; Economics</t>
  </si>
  <si>
    <t>https://ebookcentral.proquest.com/lib/uni-due/detail.action?docID=6284976</t>
  </si>
  <si>
    <t>Ukraine: Perestroika to Independence</t>
  </si>
  <si>
    <t>1998-08-31</t>
  </si>
  <si>
    <t>2020-08-11</t>
  </si>
  <si>
    <t>Kuzio, T.</t>
  </si>
  <si>
    <t>https://ebookcentral.proquest.com/lib/uni-due/detail.action?docID=6287744</t>
  </si>
  <si>
    <t>Beyond Memory : The Crimean Tatars' Deportation and Return</t>
  </si>
  <si>
    <t>2004-12-16</t>
  </si>
  <si>
    <t>2020-08-14</t>
  </si>
  <si>
    <t>Uehling, G.</t>
  </si>
  <si>
    <t>https://ebookcentral.proquest.com/lib/uni-due/detail.action?docID=6299265</t>
  </si>
  <si>
    <t>Normalizing Corruption : Failures of Accountability in Ukraine</t>
  </si>
  <si>
    <t>2020-10-30</t>
  </si>
  <si>
    <t>2020-08-29</t>
  </si>
  <si>
    <t>Herron, Erik S.</t>
  </si>
  <si>
    <t>https://ebookcentral.proquest.com/lib/uni-due/detail.action?docID=6320642</t>
  </si>
  <si>
    <t>Superfluous Women : Art, Feminism, and Revolution in Twenty-First-Century Ukraine</t>
  </si>
  <si>
    <t>2020-10-18</t>
  </si>
  <si>
    <t>2020-09-10</t>
  </si>
  <si>
    <t>Zychowicz, Jessica</t>
  </si>
  <si>
    <t>Fine Arts</t>
  </si>
  <si>
    <t>https://ebookcentral.proquest.com/lib/uni-due/detail.action?docID=6341480</t>
  </si>
  <si>
    <t>The Making of Regions in Post-Socialist Europe -- the Impact of Culture, Economic Structure and Institutions : Case Studies from Poland, Hungary, Romania and Ukraine Volume I</t>
  </si>
  <si>
    <t>2004-04-29</t>
  </si>
  <si>
    <t>2020-09-22</t>
  </si>
  <si>
    <t>Tatur, Melanie</t>
  </si>
  <si>
    <t>https://ebookcentral.proquest.com/lib/uni-due/detail.action?docID=6354268</t>
  </si>
  <si>
    <t>Fostering Sustainable Growth in Ukraine</t>
  </si>
  <si>
    <t>2002-01-11</t>
  </si>
  <si>
    <t>Cramon-Taubadel, Stephan von;Akimova, Iryna</t>
  </si>
  <si>
    <t>https://ebookcentral.proquest.com/lib/uni-due/detail.action?docID=6354294</t>
  </si>
  <si>
    <t>Making Ukraine Soviet : Literature and Cultural Politics under Lenin and Stalin</t>
  </si>
  <si>
    <t>2020-11-26</t>
  </si>
  <si>
    <t>2020-09-27</t>
  </si>
  <si>
    <t>Palko, Olena</t>
  </si>
  <si>
    <t>History; Language/Linguistics</t>
  </si>
  <si>
    <t>https://ebookcentral.proquest.com/lib/uni-due/detail.action?docID=6357614</t>
  </si>
  <si>
    <t>Prehistoric Ukraine : From the First Hunters to the First Farmers</t>
  </si>
  <si>
    <t>2020-10-14</t>
  </si>
  <si>
    <t>Lillie, Malcolm C.;Potekhina, Inna D.;Budd, Chelsea E.</t>
  </si>
  <si>
    <t>https://ebookcentral.proquest.com/lib/uni-due/detail.action?docID=6379584</t>
  </si>
  <si>
    <t>The Battle of Korsun-Cherkassy : The Encirclement and Breakout of Army Group South, 1944</t>
  </si>
  <si>
    <t>Casemate Publishers (Ignition)</t>
  </si>
  <si>
    <t>Casemate</t>
  </si>
  <si>
    <t>2019-03-19</t>
  </si>
  <si>
    <t>2020-11-12</t>
  </si>
  <si>
    <t>von Vormann, Nikolaus;Brooks, Geoffrey</t>
  </si>
  <si>
    <t>https://ebookcentral.proquest.com/lib/uni-due/detail.action?docID=6387940</t>
  </si>
  <si>
    <t>Ivan Mazepa and the Russian Empire</t>
  </si>
  <si>
    <t>2020-12-10</t>
  </si>
  <si>
    <t>2020-11-15</t>
  </si>
  <si>
    <t>Tairova-Yakovleva, Tatiana</t>
  </si>
  <si>
    <t>https://ebookcentral.proquest.com/lib/uni-due/detail.action?docID=6396133</t>
  </si>
  <si>
    <t>Canada and the Ukrainian Crisis</t>
  </si>
  <si>
    <t>2021-01-13</t>
  </si>
  <si>
    <t>Kordan, Bohdan S.;Dowie, Mitchell C. G.</t>
  </si>
  <si>
    <t>https://ebookcentral.proquest.com/lib/uni-due/detail.action?docID=6396135</t>
  </si>
  <si>
    <t>Discourse and Practice of Bilingualism : Contemporary Ukraine and Russia/Tatarstan</t>
  </si>
  <si>
    <t>Harrassowitz Verlag</t>
  </si>
  <si>
    <t>2020-11-18</t>
  </si>
  <si>
    <t>2020-11-24</t>
  </si>
  <si>
    <t>Müller, Daniel;Wingender, Monika</t>
  </si>
  <si>
    <t>https://ebookcentral.proquest.com/lib/uni-due/detail.action?docID=6406005</t>
  </si>
  <si>
    <t>Transport Law in Ukraine</t>
  </si>
  <si>
    <t>Wolters Kluwer Law International</t>
  </si>
  <si>
    <t>2014-05-16</t>
  </si>
  <si>
    <t>2021-02-24</t>
  </si>
  <si>
    <t>Rabomizo, Denys;Bokareva, Olena</t>
  </si>
  <si>
    <t>https://ebookcentral.proquest.com/lib/uni-due/detail.action?docID=6487565</t>
  </si>
  <si>
    <t>LGBTI Politics and Value Change in Ukraine and Turkey : Exporting Europe?</t>
  </si>
  <si>
    <t>2021-04-20</t>
  </si>
  <si>
    <t>2021-02-25</t>
  </si>
  <si>
    <t>Shevtsova, Maryna</t>
  </si>
  <si>
    <t>https://ebookcentral.proquest.com/lib/uni-due/detail.action?docID=6489438</t>
  </si>
  <si>
    <t>Ukraine, the Middle East, and the West</t>
  </si>
  <si>
    <t>2021-05-15</t>
  </si>
  <si>
    <t>2021-03-07</t>
  </si>
  <si>
    <t>https://ebookcentral.proquest.com/lib/uni-due/detail.action?docID=6509863</t>
  </si>
  <si>
    <t>STALINISM in UKRAINE in The 1940s</t>
  </si>
  <si>
    <t>1992-07-01</t>
  </si>
  <si>
    <t>2021-05-01</t>
  </si>
  <si>
    <t>Marples, D.</t>
  </si>
  <si>
    <t>https://ebookcentral.proquest.com/lib/uni-due/detail.action?docID=6578544</t>
  </si>
  <si>
    <t>Ukraine: from Chernobyl' to Sovereignty : A Collection of Interviews</t>
  </si>
  <si>
    <t>1992-06-18</t>
  </si>
  <si>
    <t>2021-05-10</t>
  </si>
  <si>
    <t>Stone, Norman;Solchanyk, Roman</t>
  </si>
  <si>
    <t>https://ebookcentral.proquest.com/lib/uni-due/detail.action?docID=6580473</t>
  </si>
  <si>
    <t>Ukraine and European Security</t>
  </si>
  <si>
    <t>1999-05-31</t>
  </si>
  <si>
    <t>2021-05-04</t>
  </si>
  <si>
    <t>Albright, David;Appatov, Semyen J.</t>
  </si>
  <si>
    <t>Political Science; Business/Management</t>
  </si>
  <si>
    <t>https://ebookcentral.proquest.com/lib/uni-due/detail.action?docID=6580523</t>
  </si>
  <si>
    <t>Ukraine under Perestroika : Ecology, Economics and the Workers' Revolt</t>
  </si>
  <si>
    <t>1991-06-18</t>
  </si>
  <si>
    <t>2021-05-05</t>
  </si>
  <si>
    <t>https://ebookcentral.proquest.com/lib/uni-due/detail.action?docID=6581529</t>
  </si>
  <si>
    <t>Church, Nation and State in Russia and Ukraine</t>
  </si>
  <si>
    <t>1991-09-23</t>
  </si>
  <si>
    <t>Hosking, Geoffrey A.</t>
  </si>
  <si>
    <t>https://ebookcentral.proquest.com/lib/uni-due/detail.action?docID=6581850</t>
  </si>
  <si>
    <t>Ukrainian Past Ukrainian Present</t>
  </si>
  <si>
    <t>1993-07-01</t>
  </si>
  <si>
    <t>Krawchenko, Bohdan</t>
  </si>
  <si>
    <t>https://ebookcentral.proquest.com/lib/uni-due/detail.action?docID=6582271</t>
  </si>
  <si>
    <t>Ukraine under Kuchma : Political Reform, Economic Transformation and Security Policy in Independent Ukraine</t>
  </si>
  <si>
    <t>1997-04-30</t>
  </si>
  <si>
    <t>Kuzio, Taras</t>
  </si>
  <si>
    <t>https://ebookcentral.proquest.com/lib/uni-due/detail.action?docID=6583888</t>
  </si>
  <si>
    <t>Harvest of Despair : Life and Death in Ukraine under Nazi Rule</t>
  </si>
  <si>
    <t>2004-04-15</t>
  </si>
  <si>
    <t>2021-05-13</t>
  </si>
  <si>
    <t>Berkhoff, Karel C.</t>
  </si>
  <si>
    <t>https://ebookcentral.proquest.com/lib/uni-due/detail.action?docID=6612979</t>
  </si>
  <si>
    <t>Nikolai Gogol : Between Ukrainian and Russian Nationalism</t>
  </si>
  <si>
    <t>2007-02-28</t>
  </si>
  <si>
    <t>2021-05-21</t>
  </si>
  <si>
    <t>Bojanowska, Edyta M.</t>
  </si>
  <si>
    <t>https://ebookcentral.proquest.com/lib/uni-due/detail.action?docID=6627870</t>
  </si>
  <si>
    <t>The Causes of Post-Mobilization Leadership Change and Continuity : A Comparative Analysis of Post-Color Revolution in Ukraine, Kyrgyzstan, and Georgia</t>
  </si>
  <si>
    <t>2021-10-30</t>
  </si>
  <si>
    <t>2021-07-18</t>
  </si>
  <si>
    <t>Rukhadze, Vasili</t>
  </si>
  <si>
    <t>https://ebookcentral.proquest.com/lib/uni-due/detail.action?docID=6679271</t>
  </si>
  <si>
    <t>Life and Death in Revolutionary Ukraine : Living Conditions, Violence, and Demographic Catastrophe, 1917-1923</t>
  </si>
  <si>
    <t>2021-12-15</t>
  </si>
  <si>
    <t>2021-09-18</t>
  </si>
  <si>
    <t>https://ebookcentral.proquest.com/lib/uni-due/detail.action?docID=6728659</t>
  </si>
  <si>
    <t>The Accommodation of Regional and Ethno-Cultural Diversity in Ukraine</t>
  </si>
  <si>
    <t>2021-09-22</t>
  </si>
  <si>
    <t>2021-09-23</t>
  </si>
  <si>
    <t>Aasland, Aadne;Kropp, Sabine</t>
  </si>
  <si>
    <t>https://ebookcentral.proquest.com/lib/uni-due/detail.action?docID=6732887</t>
  </si>
  <si>
    <t>Democracy, Populism, and Neoliberalism in Ukraine : On the Fringes of the Virtual and the Real</t>
  </si>
  <si>
    <t>2022-01-01</t>
  </si>
  <si>
    <t>2021-11-27</t>
  </si>
  <si>
    <t>Baysha, Olga</t>
  </si>
  <si>
    <t>https://ebookcentral.proquest.com/lib/uni-due/detail.action?docID=6812088</t>
  </si>
  <si>
    <t>The War in Ukraine's Donbas : Origins, Contexts, and the Future</t>
  </si>
  <si>
    <t>2022-01-10</t>
  </si>
  <si>
    <t>2021-12-30</t>
  </si>
  <si>
    <t>https://ebookcentral.proquest.com/lib/uni-due/detail.action?docID=6837552</t>
  </si>
  <si>
    <t>Social Change and National Consciousness in Twentieth Century Ukraine</t>
  </si>
  <si>
    <t>1987-06-18</t>
  </si>
  <si>
    <t>2022-01-15</t>
  </si>
  <si>
    <t>https://ebookcentral.proquest.com/lib/uni-due/detail.action?docID=6855377</t>
  </si>
  <si>
    <t>Galician Villagers and the Ukrainian National Movement in The</t>
  </si>
  <si>
    <t>1988-08-10</t>
  </si>
  <si>
    <t>2022-01-19</t>
  </si>
  <si>
    <t>Himka, John-Paul</t>
  </si>
  <si>
    <t>https://ebookcentral.proquest.com/lib/uni-due/detail.action?docID=6859900</t>
  </si>
  <si>
    <t>The Privatization Process in Russia, the Ukraine, and the Baltic States</t>
  </si>
  <si>
    <t>1993-01-06</t>
  </si>
  <si>
    <t>Frydman, Roman;Rapaczynski, Andrzej</t>
  </si>
  <si>
    <t>https://ebookcentral.proquest.com/lib/uni-due/detail.action?docID=6861861</t>
  </si>
  <si>
    <t>The Ukrainian Challenge : Reforming Labour Market and Social Policy</t>
  </si>
  <si>
    <t>1998-01-10</t>
  </si>
  <si>
    <t>ILO-CEET</t>
  </si>
  <si>
    <t>https://ebookcentral.proquest.com/lib/uni-due/detail.action?docID=6861870</t>
  </si>
  <si>
    <t>Ukrainian Nationalism in the Post-Stalin Era : Myth, Symbols and Ideology in Soviet Nationalities Policy</t>
  </si>
  <si>
    <t>1980-07-31</t>
  </si>
  <si>
    <t>2022-01-22</t>
  </si>
  <si>
    <t>Farmer, K. C.</t>
  </si>
  <si>
    <t>https://ebookcentral.proquest.com/lib/uni-due/detail.action?docID=6868210</t>
  </si>
  <si>
    <t>The Frontline : Essays on Ukraine's Past and Present</t>
  </si>
  <si>
    <t>2021-11-02</t>
  </si>
  <si>
    <t>2022-01-31</t>
  </si>
  <si>
    <t>https://ebookcentral.proquest.com/lib/uni-due/detail.action?docID=6876134</t>
  </si>
  <si>
    <t>Ukraine's Nuclear History : A Non-Proliferation Perspective</t>
  </si>
  <si>
    <t>2022-03-21</t>
  </si>
  <si>
    <t>2022-02-15</t>
  </si>
  <si>
    <t>Sinovets, Polina</t>
  </si>
  <si>
    <t>https://ebookcentral.proquest.com/lib/uni-due/detail.action?docID=6887896</t>
  </si>
  <si>
    <t>Independent Ukraine : Nation-State Building and Post-communist Transition</t>
  </si>
  <si>
    <t>1998-01-31</t>
  </si>
  <si>
    <t>2015-03-09</t>
  </si>
  <si>
    <t>https://ebookcentral.proquest.com/lib/uni-due/detail.action?docID=1982524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</si>
</sst>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">
    <xf numFmtId="0" fontId="0" fillId="0" borderId="0" xfId="0"/>
    <xf numFmtId="49" fontId="0" fillId="0" borderId="0" xfId="0" applyNumberFormat="1" applyFont="1"/>
    <xf numFmtId="49" fontId="0" fillId="0" borderId="0" xfId="0" applyNumberFormat="1"/>
    <xf numFmtId="0" fontId="1" fillId="0" borderId="0" xfId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bookcentral.proquest.com/lib/uni-due/detail.action?docID=1112404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ebookcentral.proquest.com/lib/uni-due/detail.action?docID=269064" TargetMode="External"/><Relationship Id="rId1" Type="http://schemas.openxmlformats.org/officeDocument/2006/relationships/hyperlink" Target="https://ebookcentral.proquest.com/lib/uni-due/detail.action?docID=179856" TargetMode="External"/><Relationship Id="rId6" Type="http://schemas.openxmlformats.org/officeDocument/2006/relationships/hyperlink" Target="https://ebookcentral.proquest.com/lib/uni-due/detail.action?docID=1982524" TargetMode="External"/><Relationship Id="rId5" Type="http://schemas.openxmlformats.org/officeDocument/2006/relationships/hyperlink" Target="https://ebookcentral.proquest.com/lib/uni-due/detail.action?docID=6887896" TargetMode="External"/><Relationship Id="rId4" Type="http://schemas.openxmlformats.org/officeDocument/2006/relationships/hyperlink" Target="https://ebookcentral.proquest.com/lib/uni-due/detail.action?docID=2145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5"/>
  <sheetViews>
    <sheetView tabSelected="1" topLeftCell="G1" zoomScale="130" zoomScaleNormal="130" workbookViewId="0">
      <selection activeCell="M11" sqref="M11"/>
    </sheetView>
  </sheetViews>
  <sheetFormatPr baseColWidth="10" defaultColWidth="9.109375" defaultRowHeight="13.2" x14ac:dyDescent="0.25"/>
  <cols>
    <col min="1" max="1" width="12.109375" hidden="1" customWidth="1"/>
    <col min="2" max="2" width="41.6640625" customWidth="1"/>
    <col min="3" max="4" width="14.109375" customWidth="1"/>
    <col min="5" max="5" width="35.5546875" customWidth="1"/>
    <col min="6" max="6" width="50.5546875" hidden="1" customWidth="1"/>
    <col min="7" max="7" width="14.109375" customWidth="1"/>
    <col min="8" max="8" width="10.88671875" hidden="1" customWidth="1"/>
    <col min="9" max="10" width="25.88671875" customWidth="1"/>
    <col min="11" max="11" width="8.88671875" customWidth="1"/>
    <col min="12" max="12" width="6.88671875" hidden="1" customWidth="1"/>
    <col min="13" max="13" width="61.6640625" customWidth="1"/>
    <col min="14" max="1000" width="11.5546875"/>
  </cols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25">
      <c r="A2">
        <v>171383</v>
      </c>
      <c r="B2" t="s">
        <v>13</v>
      </c>
      <c r="C2" t="str">
        <f>"9780415296588"</f>
        <v>9780415296588</v>
      </c>
      <c r="D2" t="str">
        <f>"9780203217498"</f>
        <v>9780203217498</v>
      </c>
      <c r="E2" t="s">
        <v>14</v>
      </c>
      <c r="F2" t="s">
        <v>15</v>
      </c>
      <c r="G2" s="1" t="s">
        <v>16</v>
      </c>
      <c r="H2" s="1" t="s">
        <v>17</v>
      </c>
      <c r="I2" t="s">
        <v>18</v>
      </c>
      <c r="J2" t="s">
        <v>19</v>
      </c>
      <c r="K2" t="s">
        <v>20</v>
      </c>
      <c r="L2" t="s">
        <v>21</v>
      </c>
      <c r="M2" s="3" t="s">
        <v>22</v>
      </c>
    </row>
    <row r="3" spans="1:13" x14ac:dyDescent="0.25">
      <c r="A3">
        <v>179856</v>
      </c>
      <c r="B3" t="s">
        <v>23</v>
      </c>
      <c r="C3" t="str">
        <f>"9780415150293"</f>
        <v>9780415150293</v>
      </c>
      <c r="D3" t="str">
        <f>"9780203215586"</f>
        <v>9780203215586</v>
      </c>
      <c r="E3" t="s">
        <v>14</v>
      </c>
      <c r="F3" t="s">
        <v>15</v>
      </c>
      <c r="G3" s="1" t="s">
        <v>24</v>
      </c>
      <c r="H3" s="1" t="s">
        <v>25</v>
      </c>
      <c r="I3" t="s">
        <v>26</v>
      </c>
      <c r="J3" t="s">
        <v>27</v>
      </c>
      <c r="K3" t="s">
        <v>20</v>
      </c>
      <c r="L3" t="s">
        <v>21</v>
      </c>
      <c r="M3" s="3" t="s">
        <v>28</v>
      </c>
    </row>
    <row r="4" spans="1:13" x14ac:dyDescent="0.25">
      <c r="A4">
        <v>183439</v>
      </c>
      <c r="B4" t="s">
        <v>29</v>
      </c>
      <c r="C4" t="str">
        <f>"9780415331951"</f>
        <v>9780415331951</v>
      </c>
      <c r="D4" t="str">
        <f>"9780203398128"</f>
        <v>9780203398128</v>
      </c>
      <c r="E4" t="s">
        <v>14</v>
      </c>
      <c r="F4" t="s">
        <v>15</v>
      </c>
      <c r="G4" s="1" t="s">
        <v>30</v>
      </c>
      <c r="H4" s="1" t="s">
        <v>31</v>
      </c>
      <c r="I4" t="s">
        <v>32</v>
      </c>
      <c r="J4" t="s">
        <v>33</v>
      </c>
      <c r="K4" t="s">
        <v>20</v>
      </c>
      <c r="L4" t="s">
        <v>21</v>
      </c>
      <c r="M4" s="3" t="s">
        <v>34</v>
      </c>
    </row>
    <row r="5" spans="1:13" x14ac:dyDescent="0.25">
      <c r="A5">
        <v>214540</v>
      </c>
      <c r="B5" t="s">
        <v>35</v>
      </c>
      <c r="C5" t="str">
        <f>"9780714652788"</f>
        <v>9780714652788</v>
      </c>
      <c r="D5" t="str">
        <f>"9780203008973"</f>
        <v>9780203008973</v>
      </c>
      <c r="E5" t="s">
        <v>14</v>
      </c>
      <c r="F5" t="s">
        <v>15</v>
      </c>
      <c r="G5" s="1" t="s">
        <v>36</v>
      </c>
      <c r="H5" s="1" t="s">
        <v>37</v>
      </c>
      <c r="I5" t="s">
        <v>38</v>
      </c>
      <c r="J5" t="s">
        <v>39</v>
      </c>
      <c r="K5" t="s">
        <v>20</v>
      </c>
      <c r="L5" t="s">
        <v>21</v>
      </c>
      <c r="M5" s="3" t="s">
        <v>40</v>
      </c>
    </row>
    <row r="6" spans="1:13" x14ac:dyDescent="0.25">
      <c r="A6">
        <v>262316</v>
      </c>
      <c r="B6" t="s">
        <v>41</v>
      </c>
      <c r="C6" t="str">
        <f>"9780750306706"</f>
        <v>9780750306706</v>
      </c>
      <c r="D6" t="str">
        <f>"9781420034622"</f>
        <v>9781420034622</v>
      </c>
      <c r="E6" t="s">
        <v>14</v>
      </c>
      <c r="F6" t="s">
        <v>42</v>
      </c>
      <c r="G6" s="1" t="s">
        <v>43</v>
      </c>
      <c r="H6" s="1" t="s">
        <v>44</v>
      </c>
      <c r="I6" t="s">
        <v>45</v>
      </c>
      <c r="J6" t="s">
        <v>46</v>
      </c>
      <c r="K6" t="s">
        <v>20</v>
      </c>
      <c r="L6" t="s">
        <v>21</v>
      </c>
      <c r="M6" s="3" t="s">
        <v>47</v>
      </c>
    </row>
    <row r="7" spans="1:13" x14ac:dyDescent="0.25">
      <c r="A7">
        <v>269064</v>
      </c>
      <c r="B7" t="s">
        <v>48</v>
      </c>
      <c r="C7" t="str">
        <f>"9780275963637"</f>
        <v>9780275963637</v>
      </c>
      <c r="D7" t="str">
        <f>"9780313028366"</f>
        <v>9780313028366</v>
      </c>
      <c r="E7" t="s">
        <v>49</v>
      </c>
      <c r="F7" t="s">
        <v>49</v>
      </c>
      <c r="G7" s="1" t="s">
        <v>50</v>
      </c>
      <c r="H7" s="1" t="s">
        <v>51</v>
      </c>
      <c r="I7" t="s">
        <v>52</v>
      </c>
      <c r="J7" t="s">
        <v>53</v>
      </c>
      <c r="K7" t="s">
        <v>20</v>
      </c>
      <c r="L7" t="s">
        <v>21</v>
      </c>
      <c r="M7" s="3" t="s">
        <v>54</v>
      </c>
    </row>
    <row r="8" spans="1:13" x14ac:dyDescent="0.25">
      <c r="A8">
        <v>304127</v>
      </c>
      <c r="B8" t="s">
        <v>55</v>
      </c>
      <c r="C8" t="str">
        <f>"9783642424687"</f>
        <v>9783642424687</v>
      </c>
      <c r="D8" t="str">
        <f>"9783540280798"</f>
        <v>9783540280798</v>
      </c>
      <c r="E8" t="s">
        <v>56</v>
      </c>
      <c r="F8" t="s">
        <v>57</v>
      </c>
      <c r="G8" s="1" t="s">
        <v>58</v>
      </c>
      <c r="H8" s="1" t="s">
        <v>59</v>
      </c>
      <c r="I8" t="s">
        <v>60</v>
      </c>
      <c r="J8" t="s">
        <v>61</v>
      </c>
      <c r="K8" t="s">
        <v>20</v>
      </c>
      <c r="L8" t="s">
        <v>21</v>
      </c>
      <c r="M8" s="3" t="s">
        <v>62</v>
      </c>
    </row>
    <row r="9" spans="1:13" x14ac:dyDescent="0.25">
      <c r="A9">
        <v>308022</v>
      </c>
      <c r="B9" t="s">
        <v>63</v>
      </c>
      <c r="C9" t="str">
        <f>"9781403974495"</f>
        <v>9781403974495</v>
      </c>
      <c r="D9" t="str">
        <f>"9780230603615"</f>
        <v>9780230603615</v>
      </c>
      <c r="E9" t="s">
        <v>64</v>
      </c>
      <c r="F9" t="s">
        <v>65</v>
      </c>
      <c r="G9" s="1" t="s">
        <v>66</v>
      </c>
      <c r="H9" s="1" t="s">
        <v>67</v>
      </c>
      <c r="I9" t="s">
        <v>68</v>
      </c>
      <c r="J9" t="s">
        <v>33</v>
      </c>
      <c r="K9" t="s">
        <v>20</v>
      </c>
      <c r="L9" t="s">
        <v>21</v>
      </c>
      <c r="M9" s="3" t="s">
        <v>69</v>
      </c>
    </row>
    <row r="10" spans="1:13" x14ac:dyDescent="0.25">
      <c r="A10">
        <v>325417</v>
      </c>
      <c r="B10" t="s">
        <v>70</v>
      </c>
      <c r="C10" t="str">
        <f>"9780415437790"</f>
        <v>9780415437790</v>
      </c>
      <c r="D10" t="str">
        <f>"9780203934340"</f>
        <v>9780203934340</v>
      </c>
      <c r="E10" t="s">
        <v>14</v>
      </c>
      <c r="F10" t="s">
        <v>15</v>
      </c>
      <c r="G10" s="1" t="s">
        <v>71</v>
      </c>
      <c r="H10" s="1" t="s">
        <v>72</v>
      </c>
      <c r="I10" t="s">
        <v>73</v>
      </c>
      <c r="J10" t="s">
        <v>74</v>
      </c>
      <c r="K10" t="s">
        <v>20</v>
      </c>
      <c r="L10" t="s">
        <v>21</v>
      </c>
      <c r="M10" s="3" t="s">
        <v>75</v>
      </c>
    </row>
    <row r="11" spans="1:13" x14ac:dyDescent="0.25">
      <c r="A11">
        <v>362719</v>
      </c>
      <c r="B11" t="s">
        <v>76</v>
      </c>
      <c r="C11" t="str">
        <f>"9780253351647"</f>
        <v>9780253351647</v>
      </c>
      <c r="D11" t="str">
        <f>"9780253000354"</f>
        <v>9780253000354</v>
      </c>
      <c r="E11" t="s">
        <v>77</v>
      </c>
      <c r="F11" t="s">
        <v>77</v>
      </c>
      <c r="G11" s="1" t="s">
        <v>78</v>
      </c>
      <c r="H11" s="1" t="s">
        <v>79</v>
      </c>
      <c r="I11" t="s">
        <v>80</v>
      </c>
      <c r="J11" t="s">
        <v>81</v>
      </c>
      <c r="K11" t="s">
        <v>20</v>
      </c>
      <c r="L11" t="s">
        <v>21</v>
      </c>
      <c r="M11" s="3" t="s">
        <v>82</v>
      </c>
    </row>
    <row r="12" spans="1:13" x14ac:dyDescent="0.25">
      <c r="A12">
        <v>371530</v>
      </c>
      <c r="B12" t="s">
        <v>83</v>
      </c>
      <c r="C12" t="str">
        <f>"9789400798922"</f>
        <v>9789400798922</v>
      </c>
      <c r="D12" t="str">
        <f>"9781402053498"</f>
        <v>9781402053498</v>
      </c>
      <c r="E12" t="s">
        <v>84</v>
      </c>
      <c r="F12" t="s">
        <v>57</v>
      </c>
      <c r="G12" s="1" t="s">
        <v>85</v>
      </c>
      <c r="H12" s="1" t="s">
        <v>86</v>
      </c>
      <c r="I12" t="s">
        <v>87</v>
      </c>
      <c r="J12" t="s">
        <v>88</v>
      </c>
      <c r="K12" t="s">
        <v>20</v>
      </c>
      <c r="L12" t="s">
        <v>21</v>
      </c>
      <c r="M12" s="3" t="s">
        <v>89</v>
      </c>
    </row>
    <row r="13" spans="1:13" x14ac:dyDescent="0.25">
      <c r="A13">
        <v>413347</v>
      </c>
      <c r="B13" t="s">
        <v>90</v>
      </c>
      <c r="C13" t="str">
        <f>"9780807829608"</f>
        <v>9780807829608</v>
      </c>
      <c r="D13" t="str">
        <f>"9780807876916"</f>
        <v>9780807876916</v>
      </c>
      <c r="E13" t="s">
        <v>91</v>
      </c>
      <c r="F13" t="s">
        <v>91</v>
      </c>
      <c r="G13" s="1" t="s">
        <v>92</v>
      </c>
      <c r="H13" s="1" t="s">
        <v>93</v>
      </c>
      <c r="I13" t="s">
        <v>94</v>
      </c>
      <c r="J13" t="s">
        <v>39</v>
      </c>
      <c r="K13" t="s">
        <v>20</v>
      </c>
      <c r="L13" t="s">
        <v>21</v>
      </c>
      <c r="M13" s="3" t="s">
        <v>95</v>
      </c>
    </row>
    <row r="14" spans="1:13" x14ac:dyDescent="0.25">
      <c r="A14">
        <v>491273</v>
      </c>
      <c r="B14" t="s">
        <v>96</v>
      </c>
      <c r="C14" t="str">
        <f>"9780313343636"</f>
        <v>9780313343636</v>
      </c>
      <c r="D14" t="str">
        <f>"9780313343643"</f>
        <v>9780313343643</v>
      </c>
      <c r="E14" t="s">
        <v>97</v>
      </c>
      <c r="F14" t="s">
        <v>98</v>
      </c>
      <c r="G14" s="1" t="s">
        <v>99</v>
      </c>
      <c r="H14" s="1" t="s">
        <v>100</v>
      </c>
      <c r="I14" t="s">
        <v>101</v>
      </c>
      <c r="J14" t="s">
        <v>39</v>
      </c>
      <c r="K14" t="s">
        <v>20</v>
      </c>
      <c r="L14" t="s">
        <v>21</v>
      </c>
      <c r="M14" s="3" t="s">
        <v>102</v>
      </c>
    </row>
    <row r="15" spans="1:13" x14ac:dyDescent="0.25">
      <c r="A15">
        <v>496675</v>
      </c>
      <c r="B15" t="s">
        <v>103</v>
      </c>
      <c r="C15" t="str">
        <f>"9780275976224"</f>
        <v>9780275976224</v>
      </c>
      <c r="D15" t="str">
        <f>"9780313015519"</f>
        <v>9780313015519</v>
      </c>
      <c r="E15" t="s">
        <v>104</v>
      </c>
      <c r="F15" t="s">
        <v>105</v>
      </c>
      <c r="G15" s="1" t="s">
        <v>106</v>
      </c>
      <c r="H15" s="1" t="s">
        <v>107</v>
      </c>
      <c r="I15" t="s">
        <v>108</v>
      </c>
      <c r="J15" t="s">
        <v>109</v>
      </c>
      <c r="K15" t="s">
        <v>20</v>
      </c>
      <c r="L15" t="s">
        <v>21</v>
      </c>
      <c r="M15" s="3" t="s">
        <v>110</v>
      </c>
    </row>
    <row r="16" spans="1:13" x14ac:dyDescent="0.25">
      <c r="A16">
        <v>497490</v>
      </c>
      <c r="B16" t="s">
        <v>111</v>
      </c>
      <c r="C16" t="str">
        <f>"9781563084256"</f>
        <v>9781563084256</v>
      </c>
      <c r="D16" t="str">
        <f>"9780313069932"</f>
        <v>9780313069932</v>
      </c>
      <c r="E16" t="s">
        <v>104</v>
      </c>
      <c r="F16" t="s">
        <v>112</v>
      </c>
      <c r="G16" s="1" t="s">
        <v>113</v>
      </c>
      <c r="H16" s="1" t="s">
        <v>114</v>
      </c>
      <c r="I16" t="s">
        <v>115</v>
      </c>
      <c r="J16" t="s">
        <v>81</v>
      </c>
      <c r="K16" t="s">
        <v>20</v>
      </c>
      <c r="L16" t="s">
        <v>21</v>
      </c>
      <c r="M16" s="3" t="s">
        <v>116</v>
      </c>
    </row>
    <row r="17" spans="1:13" x14ac:dyDescent="0.25">
      <c r="A17">
        <v>616753</v>
      </c>
      <c r="B17" t="s">
        <v>117</v>
      </c>
      <c r="C17" t="str">
        <f>"9783836662833"</f>
        <v>9783836662833</v>
      </c>
      <c r="D17" t="str">
        <f>"9783836612838"</f>
        <v>9783836612838</v>
      </c>
      <c r="E17" t="s">
        <v>118</v>
      </c>
      <c r="F17" t="s">
        <v>118</v>
      </c>
      <c r="G17" s="1" t="s">
        <v>119</v>
      </c>
      <c r="H17" s="1" t="s">
        <v>120</v>
      </c>
      <c r="I17" t="s">
        <v>121</v>
      </c>
      <c r="J17" t="s">
        <v>122</v>
      </c>
      <c r="K17" t="s">
        <v>20</v>
      </c>
      <c r="L17" t="s">
        <v>21</v>
      </c>
      <c r="M17" s="3" t="s">
        <v>123</v>
      </c>
    </row>
    <row r="18" spans="1:13" x14ac:dyDescent="0.25">
      <c r="A18">
        <v>617383</v>
      </c>
      <c r="B18" t="s">
        <v>124</v>
      </c>
      <c r="C18" t="str">
        <f>"9780313349201"</f>
        <v>9780313349201</v>
      </c>
      <c r="D18" t="str">
        <f>"9780313349218"</f>
        <v>9780313349218</v>
      </c>
      <c r="E18" t="s">
        <v>97</v>
      </c>
      <c r="F18" t="s">
        <v>98</v>
      </c>
      <c r="G18" s="1" t="s">
        <v>125</v>
      </c>
      <c r="H18" s="1" t="s">
        <v>126</v>
      </c>
      <c r="I18" t="s">
        <v>127</v>
      </c>
      <c r="J18" t="s">
        <v>39</v>
      </c>
      <c r="K18" t="s">
        <v>20</v>
      </c>
      <c r="L18" t="s">
        <v>21</v>
      </c>
      <c r="M18" s="3" t="s">
        <v>128</v>
      </c>
    </row>
    <row r="19" spans="1:13" x14ac:dyDescent="0.25">
      <c r="A19">
        <v>624331</v>
      </c>
      <c r="B19" t="s">
        <v>129</v>
      </c>
      <c r="C19" t="str">
        <f>"9780253355393"</f>
        <v>9780253355393</v>
      </c>
      <c r="D19" t="str">
        <f>"9780253004864"</f>
        <v>9780253004864</v>
      </c>
      <c r="E19" t="s">
        <v>77</v>
      </c>
      <c r="F19" t="s">
        <v>77</v>
      </c>
      <c r="G19" s="1" t="s">
        <v>130</v>
      </c>
      <c r="H19" s="1" t="s">
        <v>131</v>
      </c>
      <c r="I19" t="s">
        <v>80</v>
      </c>
      <c r="J19" t="s">
        <v>132</v>
      </c>
      <c r="K19" t="s">
        <v>20</v>
      </c>
      <c r="L19" t="s">
        <v>21</v>
      </c>
      <c r="M19" s="3" t="s">
        <v>133</v>
      </c>
    </row>
    <row r="20" spans="1:13" x14ac:dyDescent="0.25">
      <c r="A20">
        <v>692955</v>
      </c>
      <c r="B20" t="s">
        <v>134</v>
      </c>
      <c r="C20" t="str">
        <f>"9780415675970"</f>
        <v>9780415675970</v>
      </c>
      <c r="D20" t="str">
        <f>"9780203808382"</f>
        <v>9780203808382</v>
      </c>
      <c r="E20" t="s">
        <v>14</v>
      </c>
      <c r="F20" t="s">
        <v>15</v>
      </c>
      <c r="G20" s="1" t="s">
        <v>135</v>
      </c>
      <c r="H20" s="1" t="s">
        <v>136</v>
      </c>
      <c r="I20" t="s">
        <v>137</v>
      </c>
      <c r="J20" t="s">
        <v>138</v>
      </c>
      <c r="K20" t="s">
        <v>20</v>
      </c>
      <c r="L20" t="s">
        <v>21</v>
      </c>
      <c r="M20" s="3" t="s">
        <v>139</v>
      </c>
    </row>
    <row r="21" spans="1:13" x14ac:dyDescent="0.25">
      <c r="A21">
        <v>717915</v>
      </c>
      <c r="B21" t="s">
        <v>140</v>
      </c>
      <c r="C21" t="str">
        <f>"9780857451187"</f>
        <v>9780857451187</v>
      </c>
      <c r="D21" t="str">
        <f>"9780857451194"</f>
        <v>9780857451194</v>
      </c>
      <c r="E21" t="s">
        <v>141</v>
      </c>
      <c r="F21" t="s">
        <v>141</v>
      </c>
      <c r="G21" s="1" t="s">
        <v>142</v>
      </c>
      <c r="H21" s="1" t="s">
        <v>143</v>
      </c>
      <c r="I21" t="s">
        <v>144</v>
      </c>
      <c r="J21" t="s">
        <v>81</v>
      </c>
      <c r="K21" t="s">
        <v>20</v>
      </c>
      <c r="L21" t="s">
        <v>21</v>
      </c>
      <c r="M21" s="3" t="s">
        <v>145</v>
      </c>
    </row>
    <row r="22" spans="1:13" x14ac:dyDescent="0.25">
      <c r="A22">
        <v>736043</v>
      </c>
      <c r="B22" t="s">
        <v>146</v>
      </c>
      <c r="C22" t="str">
        <f>"9780230517998"</f>
        <v>9780230517998</v>
      </c>
      <c r="D22" t="str">
        <f>"9780230287037"</f>
        <v>9780230287037</v>
      </c>
      <c r="E22" t="s">
        <v>147</v>
      </c>
      <c r="F22" t="s">
        <v>65</v>
      </c>
      <c r="G22" s="1" t="s">
        <v>148</v>
      </c>
      <c r="H22" s="1" t="s">
        <v>149</v>
      </c>
      <c r="I22" t="s">
        <v>150</v>
      </c>
      <c r="J22" t="s">
        <v>33</v>
      </c>
      <c r="K22" t="s">
        <v>20</v>
      </c>
      <c r="L22" t="s">
        <v>21</v>
      </c>
      <c r="M22" s="3" t="s">
        <v>151</v>
      </c>
    </row>
    <row r="23" spans="1:13" x14ac:dyDescent="0.25">
      <c r="A23">
        <v>750043</v>
      </c>
      <c r="B23" t="s">
        <v>152</v>
      </c>
      <c r="C23" t="str">
        <f>"9783531163666"</f>
        <v>9783531163666</v>
      </c>
      <c r="D23" t="str">
        <f>"9783531919065"</f>
        <v>9783531919065</v>
      </c>
      <c r="E23" t="s">
        <v>153</v>
      </c>
      <c r="F23" t="s">
        <v>153</v>
      </c>
      <c r="G23" s="1" t="s">
        <v>154</v>
      </c>
      <c r="H23" s="1" t="s">
        <v>155</v>
      </c>
      <c r="I23" t="s">
        <v>156</v>
      </c>
      <c r="J23" t="s">
        <v>81</v>
      </c>
      <c r="K23" t="s">
        <v>157</v>
      </c>
      <c r="L23" t="s">
        <v>21</v>
      </c>
      <c r="M23" s="3" t="s">
        <v>158</v>
      </c>
    </row>
    <row r="24" spans="1:13" x14ac:dyDescent="0.25">
      <c r="A24">
        <v>874264</v>
      </c>
      <c r="B24" t="s">
        <v>159</v>
      </c>
      <c r="C24" t="str">
        <f>"9788323332404"</f>
        <v>9788323332404</v>
      </c>
      <c r="D24" t="str">
        <f>"9788323384366"</f>
        <v>9788323384366</v>
      </c>
      <c r="E24" t="s">
        <v>160</v>
      </c>
      <c r="F24" t="s">
        <v>160</v>
      </c>
      <c r="G24" s="1" t="s">
        <v>161</v>
      </c>
      <c r="H24" s="1" t="s">
        <v>162</v>
      </c>
      <c r="I24" t="s">
        <v>163</v>
      </c>
      <c r="J24" t="s">
        <v>164</v>
      </c>
      <c r="K24" t="s">
        <v>165</v>
      </c>
      <c r="L24" t="s">
        <v>21</v>
      </c>
      <c r="M24" s="3" t="s">
        <v>166</v>
      </c>
    </row>
    <row r="25" spans="1:13" x14ac:dyDescent="0.25">
      <c r="A25">
        <v>950400</v>
      </c>
      <c r="B25" t="s">
        <v>167</v>
      </c>
      <c r="C25" t="str">
        <f>"9781906033392"</f>
        <v>9781906033392</v>
      </c>
      <c r="D25" t="str">
        <f>"9781907677830"</f>
        <v>9781907677830</v>
      </c>
      <c r="E25" t="s">
        <v>168</v>
      </c>
      <c r="F25" t="s">
        <v>168</v>
      </c>
      <c r="G25" s="1" t="s">
        <v>169</v>
      </c>
      <c r="H25" s="1" t="s">
        <v>170</v>
      </c>
      <c r="I25" t="s">
        <v>171</v>
      </c>
      <c r="J25" t="s">
        <v>39</v>
      </c>
      <c r="K25" t="s">
        <v>20</v>
      </c>
      <c r="L25" t="s">
        <v>21</v>
      </c>
      <c r="M25" s="3" t="s">
        <v>172</v>
      </c>
    </row>
    <row r="26" spans="1:13" x14ac:dyDescent="0.25">
      <c r="A26">
        <v>951106</v>
      </c>
      <c r="B26" t="s">
        <v>173</v>
      </c>
      <c r="C26" t="str">
        <f>"9781874622369"</f>
        <v>9781874622369</v>
      </c>
      <c r="D26" t="str">
        <f>"9781907677281"</f>
        <v>9781907677281</v>
      </c>
      <c r="E26" t="s">
        <v>168</v>
      </c>
      <c r="F26" t="s">
        <v>168</v>
      </c>
      <c r="G26" s="1" t="s">
        <v>174</v>
      </c>
      <c r="H26" s="1" t="s">
        <v>175</v>
      </c>
      <c r="I26" t="s">
        <v>176</v>
      </c>
      <c r="J26" t="s">
        <v>39</v>
      </c>
      <c r="K26" t="s">
        <v>20</v>
      </c>
      <c r="L26" t="s">
        <v>21</v>
      </c>
      <c r="M26" s="3" t="s">
        <v>177</v>
      </c>
    </row>
    <row r="27" spans="1:13" x14ac:dyDescent="0.25">
      <c r="A27">
        <v>957816</v>
      </c>
      <c r="B27" t="s">
        <v>178</v>
      </c>
      <c r="C27" t="str">
        <f>"9780415617710"</f>
        <v>9780415617710</v>
      </c>
      <c r="D27" t="str">
        <f>"9780203140697"</f>
        <v>9780203140697</v>
      </c>
      <c r="E27" t="s">
        <v>14</v>
      </c>
      <c r="F27" t="s">
        <v>15</v>
      </c>
      <c r="G27" s="1" t="s">
        <v>179</v>
      </c>
      <c r="H27" s="1" t="s">
        <v>180</v>
      </c>
      <c r="I27" t="s">
        <v>181</v>
      </c>
      <c r="J27" t="s">
        <v>33</v>
      </c>
      <c r="K27" t="s">
        <v>20</v>
      </c>
      <c r="L27" t="s">
        <v>21</v>
      </c>
      <c r="M27" s="3" t="s">
        <v>182</v>
      </c>
    </row>
    <row r="28" spans="1:13" x14ac:dyDescent="0.25">
      <c r="A28">
        <v>1099441</v>
      </c>
      <c r="B28" t="s">
        <v>183</v>
      </c>
      <c r="C28" t="str">
        <f>"9780714652016"</f>
        <v>9780714652016</v>
      </c>
      <c r="D28" t="str">
        <f>"9781135783006"</f>
        <v>9781135783006</v>
      </c>
      <c r="E28" t="s">
        <v>14</v>
      </c>
      <c r="F28" t="s">
        <v>15</v>
      </c>
      <c r="G28" s="1" t="s">
        <v>184</v>
      </c>
      <c r="H28" s="1" t="s">
        <v>185</v>
      </c>
      <c r="I28" t="s">
        <v>186</v>
      </c>
      <c r="J28" t="s">
        <v>187</v>
      </c>
      <c r="K28" t="s">
        <v>20</v>
      </c>
      <c r="L28" t="s">
        <v>21</v>
      </c>
      <c r="M28" s="3" t="s">
        <v>188</v>
      </c>
    </row>
    <row r="29" spans="1:13" x14ac:dyDescent="0.25">
      <c r="A29">
        <v>1112404</v>
      </c>
      <c r="B29" t="s">
        <v>189</v>
      </c>
      <c r="C29" t="str">
        <f>"9780415922364"</f>
        <v>9780415922364</v>
      </c>
      <c r="D29" t="str">
        <f>"9781136053108"</f>
        <v>9781136053108</v>
      </c>
      <c r="E29" t="s">
        <v>14</v>
      </c>
      <c r="F29" t="s">
        <v>15</v>
      </c>
      <c r="G29" s="1" t="s">
        <v>190</v>
      </c>
      <c r="H29" s="1" t="s">
        <v>191</v>
      </c>
      <c r="I29" t="s">
        <v>192</v>
      </c>
      <c r="J29" t="s">
        <v>33</v>
      </c>
      <c r="K29" t="s">
        <v>20</v>
      </c>
      <c r="L29" t="s">
        <v>21</v>
      </c>
      <c r="M29" s="3" t="s">
        <v>193</v>
      </c>
    </row>
    <row r="30" spans="1:13" x14ac:dyDescent="0.25">
      <c r="A30">
        <v>1128596</v>
      </c>
      <c r="B30" t="s">
        <v>194</v>
      </c>
      <c r="C30" t="str">
        <f>"9781842174838"</f>
        <v>9781842174838</v>
      </c>
      <c r="D30" t="str">
        <f>"9781842178577"</f>
        <v>9781842178577</v>
      </c>
      <c r="E30" t="s">
        <v>195</v>
      </c>
      <c r="F30" t="s">
        <v>195</v>
      </c>
      <c r="G30" s="1" t="s">
        <v>196</v>
      </c>
      <c r="H30" s="1" t="s">
        <v>197</v>
      </c>
      <c r="I30" t="s">
        <v>198</v>
      </c>
      <c r="J30" t="s">
        <v>39</v>
      </c>
      <c r="K30" t="s">
        <v>20</v>
      </c>
      <c r="L30" t="s">
        <v>21</v>
      </c>
      <c r="M30" s="3" t="s">
        <v>199</v>
      </c>
    </row>
    <row r="31" spans="1:13" x14ac:dyDescent="0.25">
      <c r="A31">
        <v>1129275</v>
      </c>
      <c r="B31" t="s">
        <v>200</v>
      </c>
      <c r="C31" t="str">
        <f>"9783631635018"</f>
        <v>9783631635018</v>
      </c>
      <c r="D31" t="str">
        <f>"9783653022551"</f>
        <v>9783653022551</v>
      </c>
      <c r="E31" t="s">
        <v>201</v>
      </c>
      <c r="F31" t="s">
        <v>201</v>
      </c>
      <c r="G31" s="1" t="s">
        <v>202</v>
      </c>
      <c r="H31" s="1" t="s">
        <v>203</v>
      </c>
      <c r="I31" t="s">
        <v>204</v>
      </c>
      <c r="J31" t="s">
        <v>205</v>
      </c>
      <c r="K31" t="s">
        <v>157</v>
      </c>
      <c r="L31" t="s">
        <v>21</v>
      </c>
      <c r="M31" s="3" t="s">
        <v>206</v>
      </c>
    </row>
    <row r="32" spans="1:13" x14ac:dyDescent="0.25">
      <c r="A32">
        <v>1319032</v>
      </c>
      <c r="B32" t="s">
        <v>207</v>
      </c>
      <c r="C32" t="str">
        <f>"9780415605687"</f>
        <v>9780415605687</v>
      </c>
      <c r="D32" t="str">
        <f>"9781135047238"</f>
        <v>9781135047238</v>
      </c>
      <c r="E32" t="s">
        <v>14</v>
      </c>
      <c r="F32" t="s">
        <v>15</v>
      </c>
      <c r="G32" s="1" t="s">
        <v>208</v>
      </c>
      <c r="H32" s="1" t="s">
        <v>209</v>
      </c>
      <c r="I32" t="s">
        <v>210</v>
      </c>
      <c r="J32" t="s">
        <v>211</v>
      </c>
      <c r="K32" t="s">
        <v>20</v>
      </c>
      <c r="L32" t="s">
        <v>21</v>
      </c>
      <c r="M32" s="3" t="s">
        <v>212</v>
      </c>
    </row>
    <row r="33" spans="1:13" x14ac:dyDescent="0.25">
      <c r="A33">
        <v>1400887</v>
      </c>
      <c r="B33" t="s">
        <v>213</v>
      </c>
      <c r="C33" t="str">
        <f>"9783631636558"</f>
        <v>9783631636558</v>
      </c>
      <c r="D33" t="str">
        <f>"9783653032451"</f>
        <v>9783653032451</v>
      </c>
      <c r="E33" t="s">
        <v>201</v>
      </c>
      <c r="F33" t="s">
        <v>201</v>
      </c>
      <c r="G33" s="1" t="s">
        <v>214</v>
      </c>
      <c r="H33" s="1" t="s">
        <v>215</v>
      </c>
      <c r="I33" t="s">
        <v>216</v>
      </c>
      <c r="J33" t="s">
        <v>217</v>
      </c>
      <c r="K33" t="s">
        <v>157</v>
      </c>
      <c r="L33" t="s">
        <v>21</v>
      </c>
      <c r="M33" s="3" t="s">
        <v>218</v>
      </c>
    </row>
    <row r="34" spans="1:13" x14ac:dyDescent="0.25">
      <c r="A34">
        <v>1565051</v>
      </c>
      <c r="B34" t="s">
        <v>219</v>
      </c>
      <c r="C34" t="str">
        <f>"9783034313230"</f>
        <v>9783034313230</v>
      </c>
      <c r="D34" t="str">
        <f>"9783035106121"</f>
        <v>9783035106121</v>
      </c>
      <c r="E34" t="s">
        <v>201</v>
      </c>
      <c r="F34" t="s">
        <v>220</v>
      </c>
      <c r="G34" s="1" t="s">
        <v>221</v>
      </c>
      <c r="H34" s="1" t="s">
        <v>222</v>
      </c>
      <c r="I34" t="s">
        <v>223</v>
      </c>
      <c r="J34" t="s">
        <v>224</v>
      </c>
      <c r="K34" t="s">
        <v>20</v>
      </c>
      <c r="L34" t="s">
        <v>21</v>
      </c>
      <c r="M34" s="3" t="s">
        <v>225</v>
      </c>
    </row>
    <row r="35" spans="1:13" x14ac:dyDescent="0.25">
      <c r="A35">
        <v>1826620</v>
      </c>
      <c r="B35" t="s">
        <v>226</v>
      </c>
      <c r="C35" t="str">
        <f>"9783883099323"</f>
        <v>9783883099323</v>
      </c>
      <c r="D35" t="str">
        <f>"9783869457246"</f>
        <v>9783869457246</v>
      </c>
      <c r="E35" t="s">
        <v>227</v>
      </c>
      <c r="F35" t="s">
        <v>227</v>
      </c>
      <c r="G35" s="1" t="s">
        <v>228</v>
      </c>
      <c r="H35" s="1" t="s">
        <v>229</v>
      </c>
      <c r="I35" t="s">
        <v>230</v>
      </c>
      <c r="J35" t="s">
        <v>39</v>
      </c>
      <c r="K35" t="s">
        <v>157</v>
      </c>
      <c r="L35" t="s">
        <v>21</v>
      </c>
      <c r="M35" s="3" t="s">
        <v>231</v>
      </c>
    </row>
    <row r="36" spans="1:13" x14ac:dyDescent="0.25">
      <c r="A36">
        <v>1837211</v>
      </c>
      <c r="B36" t="s">
        <v>232</v>
      </c>
      <c r="C36" t="str">
        <f>"9780333993613"</f>
        <v>9780333993613</v>
      </c>
      <c r="D36" t="str">
        <f>"9781137453112"</f>
        <v>9781137453112</v>
      </c>
      <c r="E36" t="s">
        <v>147</v>
      </c>
      <c r="F36" t="s">
        <v>65</v>
      </c>
      <c r="G36" s="1" t="s">
        <v>233</v>
      </c>
      <c r="H36" s="1" t="s">
        <v>234</v>
      </c>
      <c r="I36" t="s">
        <v>235</v>
      </c>
      <c r="J36" t="s">
        <v>33</v>
      </c>
      <c r="K36" t="s">
        <v>20</v>
      </c>
      <c r="L36" t="s">
        <v>21</v>
      </c>
      <c r="M36" s="3" t="s">
        <v>236</v>
      </c>
    </row>
    <row r="37" spans="1:13" x14ac:dyDescent="0.25">
      <c r="A37">
        <v>1840993</v>
      </c>
      <c r="B37" t="s">
        <v>237</v>
      </c>
      <c r="C37" t="str">
        <f>"9783631654569"</f>
        <v>9783631654569</v>
      </c>
      <c r="D37" t="str">
        <f>"9783653046502"</f>
        <v>9783653046502</v>
      </c>
      <c r="E37" t="s">
        <v>201</v>
      </c>
      <c r="F37" t="s">
        <v>201</v>
      </c>
      <c r="G37" s="1" t="s">
        <v>238</v>
      </c>
      <c r="H37" s="1" t="s">
        <v>239</v>
      </c>
      <c r="I37" t="s">
        <v>240</v>
      </c>
      <c r="J37" t="s">
        <v>39</v>
      </c>
      <c r="K37" t="s">
        <v>20</v>
      </c>
      <c r="L37" t="s">
        <v>21</v>
      </c>
      <c r="M37" s="3" t="s">
        <v>241</v>
      </c>
    </row>
    <row r="38" spans="1:13" x14ac:dyDescent="0.25">
      <c r="A38">
        <v>1900089</v>
      </c>
      <c r="B38" t="s">
        <v>242</v>
      </c>
      <c r="C38" t="str">
        <f>"9780765624000"</f>
        <v>9780765624000</v>
      </c>
      <c r="D38" t="str">
        <f>"9781317473787"</f>
        <v>9781317473787</v>
      </c>
      <c r="E38" t="s">
        <v>14</v>
      </c>
      <c r="F38" t="s">
        <v>15</v>
      </c>
      <c r="G38" s="1" t="s">
        <v>243</v>
      </c>
      <c r="H38" s="1" t="s">
        <v>244</v>
      </c>
      <c r="I38" t="s">
        <v>245</v>
      </c>
      <c r="J38" t="s">
        <v>39</v>
      </c>
      <c r="K38" t="s">
        <v>20</v>
      </c>
      <c r="L38" t="s">
        <v>21</v>
      </c>
      <c r="M38" s="3" t="s">
        <v>246</v>
      </c>
    </row>
    <row r="39" spans="1:13" x14ac:dyDescent="0.25">
      <c r="A39">
        <v>1913686</v>
      </c>
      <c r="B39" t="s">
        <v>247</v>
      </c>
      <c r="C39" t="str">
        <f>"9781137409768"</f>
        <v>9781137409768</v>
      </c>
      <c r="D39" t="str">
        <f>"9781137409775"</f>
        <v>9781137409775</v>
      </c>
      <c r="E39" t="s">
        <v>147</v>
      </c>
      <c r="F39" t="s">
        <v>65</v>
      </c>
      <c r="G39" s="1" t="s">
        <v>248</v>
      </c>
      <c r="H39" s="1" t="s">
        <v>249</v>
      </c>
      <c r="I39" t="s">
        <v>250</v>
      </c>
      <c r="J39" t="s">
        <v>132</v>
      </c>
      <c r="K39" t="s">
        <v>20</v>
      </c>
      <c r="L39" t="s">
        <v>21</v>
      </c>
      <c r="M39" s="3" t="s">
        <v>251</v>
      </c>
    </row>
    <row r="40" spans="1:13" x14ac:dyDescent="0.25">
      <c r="A40">
        <v>1968799</v>
      </c>
      <c r="B40" t="s">
        <v>252</v>
      </c>
      <c r="C40" t="str">
        <f>"9780765618115"</f>
        <v>9780765618115</v>
      </c>
      <c r="D40" t="str">
        <f>"9781317452997"</f>
        <v>9781317452997</v>
      </c>
      <c r="E40" t="s">
        <v>14</v>
      </c>
      <c r="F40" t="s">
        <v>15</v>
      </c>
      <c r="G40" s="1" t="s">
        <v>253</v>
      </c>
      <c r="H40" s="1" t="s">
        <v>254</v>
      </c>
      <c r="I40" t="s">
        <v>255</v>
      </c>
      <c r="J40" t="s">
        <v>33</v>
      </c>
      <c r="K40" t="s">
        <v>20</v>
      </c>
      <c r="L40" t="s">
        <v>21</v>
      </c>
      <c r="M40" s="3" t="s">
        <v>256</v>
      </c>
    </row>
    <row r="41" spans="1:13" x14ac:dyDescent="0.25">
      <c r="A41">
        <v>1987243</v>
      </c>
      <c r="B41" t="s">
        <v>257</v>
      </c>
      <c r="C41" t="str">
        <f>"9783034316262"</f>
        <v>9783034316262</v>
      </c>
      <c r="D41" t="str">
        <f>"9783035107982"</f>
        <v>9783035107982</v>
      </c>
      <c r="E41" t="s">
        <v>201</v>
      </c>
      <c r="F41" t="s">
        <v>220</v>
      </c>
      <c r="G41" s="1" t="s">
        <v>258</v>
      </c>
      <c r="H41" s="1" t="s">
        <v>249</v>
      </c>
      <c r="I41" t="s">
        <v>259</v>
      </c>
      <c r="J41" t="s">
        <v>260</v>
      </c>
      <c r="K41" t="s">
        <v>20</v>
      </c>
      <c r="L41" t="s">
        <v>21</v>
      </c>
      <c r="M41" s="3" t="s">
        <v>261</v>
      </c>
    </row>
    <row r="42" spans="1:13" x14ac:dyDescent="0.25">
      <c r="A42">
        <v>2035925</v>
      </c>
      <c r="B42" t="s">
        <v>262</v>
      </c>
      <c r="C42" t="str">
        <f>""</f>
        <v/>
      </c>
      <c r="D42" t="str">
        <f>"9781780744179"</f>
        <v>9781780744179</v>
      </c>
      <c r="E42" t="s">
        <v>263</v>
      </c>
      <c r="F42" t="s">
        <v>263</v>
      </c>
      <c r="G42" s="1" t="s">
        <v>264</v>
      </c>
      <c r="H42" s="1" t="s">
        <v>265</v>
      </c>
      <c r="I42" t="s">
        <v>266</v>
      </c>
      <c r="J42" t="s">
        <v>39</v>
      </c>
      <c r="K42" t="s">
        <v>20</v>
      </c>
      <c r="L42" t="s">
        <v>21</v>
      </c>
      <c r="M42" s="3" t="s">
        <v>267</v>
      </c>
    </row>
    <row r="43" spans="1:13" x14ac:dyDescent="0.25">
      <c r="A43">
        <v>2060394</v>
      </c>
      <c r="B43" t="s">
        <v>268</v>
      </c>
      <c r="C43" t="str">
        <f>"9781440835025"</f>
        <v>9781440835025</v>
      </c>
      <c r="D43" t="str">
        <f>"9781440835032"</f>
        <v>9781440835032</v>
      </c>
      <c r="E43" t="s">
        <v>97</v>
      </c>
      <c r="F43" t="s">
        <v>105</v>
      </c>
      <c r="G43" s="1" t="s">
        <v>269</v>
      </c>
      <c r="H43" s="1" t="s">
        <v>270</v>
      </c>
      <c r="I43" t="s">
        <v>271</v>
      </c>
      <c r="J43" t="s">
        <v>33</v>
      </c>
      <c r="K43" t="s">
        <v>20</v>
      </c>
      <c r="L43" t="s">
        <v>21</v>
      </c>
      <c r="M43" s="3" t="s">
        <v>272</v>
      </c>
    </row>
    <row r="44" spans="1:13" x14ac:dyDescent="0.25">
      <c r="A44">
        <v>2070745</v>
      </c>
      <c r="B44" t="s">
        <v>273</v>
      </c>
      <c r="C44" t="str">
        <f>"9781628924510"</f>
        <v>9781628924510</v>
      </c>
      <c r="D44" t="str">
        <f>"9781628924541"</f>
        <v>9781628924541</v>
      </c>
      <c r="E44" t="s">
        <v>274</v>
      </c>
      <c r="F44" t="s">
        <v>274</v>
      </c>
      <c r="G44" s="1" t="s">
        <v>275</v>
      </c>
      <c r="H44" s="1" t="s">
        <v>276</v>
      </c>
      <c r="I44" t="s">
        <v>277</v>
      </c>
      <c r="J44" t="s">
        <v>53</v>
      </c>
      <c r="K44" t="s">
        <v>20</v>
      </c>
      <c r="L44" t="s">
        <v>21</v>
      </c>
      <c r="M44" s="3" t="s">
        <v>278</v>
      </c>
    </row>
    <row r="45" spans="1:13" x14ac:dyDescent="0.25">
      <c r="A45">
        <v>2077041</v>
      </c>
      <c r="B45" t="s">
        <v>279</v>
      </c>
      <c r="C45" t="str">
        <f>"9781784530648"</f>
        <v>9781784530648</v>
      </c>
      <c r="D45" t="str">
        <f>"9780857738042"</f>
        <v>9780857738042</v>
      </c>
      <c r="E45" t="s">
        <v>280</v>
      </c>
      <c r="F45" t="s">
        <v>280</v>
      </c>
      <c r="G45" s="1" t="s">
        <v>281</v>
      </c>
      <c r="H45" s="1" t="s">
        <v>282</v>
      </c>
      <c r="I45" t="s">
        <v>283</v>
      </c>
      <c r="J45" t="s">
        <v>284</v>
      </c>
      <c r="K45" t="s">
        <v>20</v>
      </c>
      <c r="L45" t="s">
        <v>21</v>
      </c>
      <c r="M45" s="3" t="s">
        <v>285</v>
      </c>
    </row>
    <row r="46" spans="1:13" x14ac:dyDescent="0.25">
      <c r="A46">
        <v>2096648</v>
      </c>
      <c r="B46" t="s">
        <v>286</v>
      </c>
      <c r="C46" t="str">
        <f>"9781634633840"</f>
        <v>9781634633840</v>
      </c>
      <c r="D46" t="str">
        <f>"9781634634113"</f>
        <v>9781634634113</v>
      </c>
      <c r="E46" t="s">
        <v>287</v>
      </c>
      <c r="F46" t="s">
        <v>288</v>
      </c>
      <c r="G46" s="1" t="s">
        <v>289</v>
      </c>
      <c r="H46" s="1" t="s">
        <v>290</v>
      </c>
      <c r="I46" t="s">
        <v>291</v>
      </c>
      <c r="J46" t="s">
        <v>39</v>
      </c>
      <c r="K46" t="s">
        <v>20</v>
      </c>
      <c r="L46" t="s">
        <v>21</v>
      </c>
      <c r="M46" s="3" t="s">
        <v>292</v>
      </c>
    </row>
    <row r="47" spans="1:13" x14ac:dyDescent="0.25">
      <c r="A47">
        <v>3007916</v>
      </c>
      <c r="B47" t="s">
        <v>293</v>
      </c>
      <c r="C47" t="str">
        <f>"9780822318316"</f>
        <v>9780822318316</v>
      </c>
      <c r="D47" t="str">
        <f>"9780822377825"</f>
        <v>9780822377825</v>
      </c>
      <c r="E47" t="s">
        <v>294</v>
      </c>
      <c r="F47" t="s">
        <v>294</v>
      </c>
      <c r="G47" s="1" t="s">
        <v>295</v>
      </c>
      <c r="H47" s="1" t="s">
        <v>296</v>
      </c>
      <c r="I47" t="s">
        <v>297</v>
      </c>
      <c r="J47" t="s">
        <v>298</v>
      </c>
      <c r="K47" t="s">
        <v>20</v>
      </c>
      <c r="L47" t="s">
        <v>21</v>
      </c>
      <c r="M47" s="3" t="s">
        <v>299</v>
      </c>
    </row>
    <row r="48" spans="1:13" x14ac:dyDescent="0.25">
      <c r="A48">
        <v>3021703</v>
      </c>
      <c r="B48" t="s">
        <v>300</v>
      </c>
      <c r="C48" t="str">
        <f>"9781613245163"</f>
        <v>9781613245163</v>
      </c>
      <c r="D48" t="str">
        <f>"9781624175435"</f>
        <v>9781624175435</v>
      </c>
      <c r="E48" t="s">
        <v>287</v>
      </c>
      <c r="F48" t="s">
        <v>288</v>
      </c>
      <c r="G48" s="1" t="s">
        <v>301</v>
      </c>
      <c r="H48" s="1" t="s">
        <v>302</v>
      </c>
      <c r="I48" t="s">
        <v>303</v>
      </c>
      <c r="J48" t="s">
        <v>304</v>
      </c>
      <c r="K48" t="s">
        <v>20</v>
      </c>
      <c r="L48" t="s">
        <v>21</v>
      </c>
      <c r="M48" s="3" t="s">
        <v>305</v>
      </c>
    </row>
    <row r="49" spans="1:13" x14ac:dyDescent="0.25">
      <c r="A49">
        <v>3022250</v>
      </c>
      <c r="B49" t="s">
        <v>306</v>
      </c>
      <c r="C49" t="str">
        <f>"9781600212499"</f>
        <v>9781600212499</v>
      </c>
      <c r="D49" t="str">
        <f>"9781616686451"</f>
        <v>9781616686451</v>
      </c>
      <c r="E49" t="s">
        <v>287</v>
      </c>
      <c r="F49" t="s">
        <v>307</v>
      </c>
      <c r="G49" s="1" t="s">
        <v>308</v>
      </c>
      <c r="H49" s="1" t="s">
        <v>309</v>
      </c>
      <c r="I49" t="s">
        <v>310</v>
      </c>
      <c r="J49" t="s">
        <v>311</v>
      </c>
      <c r="K49" t="s">
        <v>20</v>
      </c>
      <c r="L49" t="s">
        <v>21</v>
      </c>
      <c r="M49" s="3" t="s">
        <v>312</v>
      </c>
    </row>
    <row r="50" spans="1:13" x14ac:dyDescent="0.25">
      <c r="A50">
        <v>3069163</v>
      </c>
      <c r="B50" t="s">
        <v>313</v>
      </c>
      <c r="C50" t="str">
        <f>"9783790801378"</f>
        <v>9783790801378</v>
      </c>
      <c r="D50" t="str">
        <f>"9783790827095"</f>
        <v>9783790827095</v>
      </c>
      <c r="E50" t="s">
        <v>314</v>
      </c>
      <c r="F50" t="s">
        <v>315</v>
      </c>
      <c r="G50" s="1" t="s">
        <v>316</v>
      </c>
      <c r="H50" s="1" t="s">
        <v>317</v>
      </c>
      <c r="I50" t="s">
        <v>318</v>
      </c>
      <c r="J50" t="s">
        <v>319</v>
      </c>
      <c r="K50" t="s">
        <v>20</v>
      </c>
      <c r="L50" t="s">
        <v>21</v>
      </c>
      <c r="M50" s="3" t="s">
        <v>320</v>
      </c>
    </row>
    <row r="51" spans="1:13" x14ac:dyDescent="0.25">
      <c r="A51">
        <v>3070989</v>
      </c>
      <c r="B51" t="s">
        <v>321</v>
      </c>
      <c r="C51" t="str">
        <f>"9789400729520"</f>
        <v>9789400729520</v>
      </c>
      <c r="D51" t="str">
        <f>"9789400729537"</f>
        <v>9789400729537</v>
      </c>
      <c r="E51" t="s">
        <v>84</v>
      </c>
      <c r="F51" t="s">
        <v>57</v>
      </c>
      <c r="G51" s="1" t="s">
        <v>322</v>
      </c>
      <c r="H51" s="1" t="s">
        <v>323</v>
      </c>
      <c r="I51" t="s">
        <v>324</v>
      </c>
      <c r="J51" t="s">
        <v>325</v>
      </c>
      <c r="K51" t="s">
        <v>20</v>
      </c>
      <c r="L51" t="s">
        <v>21</v>
      </c>
      <c r="M51" s="3" t="s">
        <v>326</v>
      </c>
    </row>
    <row r="52" spans="1:13" x14ac:dyDescent="0.25">
      <c r="A52">
        <v>3090102</v>
      </c>
      <c r="B52" t="s">
        <v>327</v>
      </c>
      <c r="C52" t="str">
        <f>"9783790813692"</f>
        <v>9783790813692</v>
      </c>
      <c r="D52" t="str">
        <f>"9783642575983"</f>
        <v>9783642575983</v>
      </c>
      <c r="E52" t="s">
        <v>314</v>
      </c>
      <c r="F52" t="s">
        <v>315</v>
      </c>
      <c r="G52" s="1" t="s">
        <v>328</v>
      </c>
      <c r="H52" s="1" t="s">
        <v>329</v>
      </c>
      <c r="I52" t="s">
        <v>330</v>
      </c>
      <c r="J52" t="s">
        <v>331</v>
      </c>
      <c r="K52" t="s">
        <v>20</v>
      </c>
      <c r="L52" t="s">
        <v>21</v>
      </c>
      <c r="M52" s="3" t="s">
        <v>332</v>
      </c>
    </row>
    <row r="53" spans="1:13" x14ac:dyDescent="0.25">
      <c r="A53">
        <v>3137232</v>
      </c>
      <c r="B53" t="s">
        <v>333</v>
      </c>
      <c r="C53" t="str">
        <f>"9789639241602"</f>
        <v>9789639241602</v>
      </c>
      <c r="D53" t="str">
        <f>"9786155211188"</f>
        <v>9786155211188</v>
      </c>
      <c r="E53" t="s">
        <v>334</v>
      </c>
      <c r="F53" t="s">
        <v>334</v>
      </c>
      <c r="G53" s="1" t="s">
        <v>335</v>
      </c>
      <c r="H53" s="1" t="s">
        <v>336</v>
      </c>
      <c r="I53" t="s">
        <v>337</v>
      </c>
      <c r="J53" t="s">
        <v>39</v>
      </c>
      <c r="K53" t="s">
        <v>20</v>
      </c>
      <c r="L53" t="s">
        <v>21</v>
      </c>
      <c r="M53" s="3" t="s">
        <v>338</v>
      </c>
    </row>
    <row r="54" spans="1:13" x14ac:dyDescent="0.25">
      <c r="A54">
        <v>3137238</v>
      </c>
      <c r="B54" t="s">
        <v>339</v>
      </c>
      <c r="C54" t="str">
        <f>"9789637326905"</f>
        <v>9789637326905</v>
      </c>
      <c r="D54" t="str">
        <f>"9786155211126"</f>
        <v>9786155211126</v>
      </c>
      <c r="E54" t="s">
        <v>334</v>
      </c>
      <c r="F54" t="s">
        <v>334</v>
      </c>
      <c r="G54" s="1" t="s">
        <v>340</v>
      </c>
      <c r="H54" s="1" t="s">
        <v>336</v>
      </c>
      <c r="I54" t="s">
        <v>341</v>
      </c>
      <c r="J54" t="s">
        <v>33</v>
      </c>
      <c r="K54" t="s">
        <v>20</v>
      </c>
      <c r="L54" t="s">
        <v>21</v>
      </c>
      <c r="M54" s="3" t="s">
        <v>342</v>
      </c>
    </row>
    <row r="55" spans="1:13" x14ac:dyDescent="0.25">
      <c r="A55">
        <v>3137252</v>
      </c>
      <c r="B55" t="s">
        <v>343</v>
      </c>
      <c r="C55" t="str">
        <f>"9789637326981"</f>
        <v>9789637326981</v>
      </c>
      <c r="D55" t="str">
        <f>"9786155211355"</f>
        <v>9786155211355</v>
      </c>
      <c r="E55" t="s">
        <v>334</v>
      </c>
      <c r="F55" t="s">
        <v>334</v>
      </c>
      <c r="G55" s="1" t="s">
        <v>344</v>
      </c>
      <c r="H55" s="1" t="s">
        <v>345</v>
      </c>
      <c r="I55" t="s">
        <v>346</v>
      </c>
      <c r="J55" t="s">
        <v>39</v>
      </c>
      <c r="K55" t="s">
        <v>20</v>
      </c>
      <c r="L55" t="s">
        <v>21</v>
      </c>
      <c r="M55" s="3" t="s">
        <v>347</v>
      </c>
    </row>
    <row r="56" spans="1:13" x14ac:dyDescent="0.25">
      <c r="A56">
        <v>3137269</v>
      </c>
      <c r="B56" t="s">
        <v>348</v>
      </c>
      <c r="C56" t="str">
        <f>"9789639776265"</f>
        <v>9789639776265</v>
      </c>
      <c r="D56" t="str">
        <f>"9786155211553"</f>
        <v>9786155211553</v>
      </c>
      <c r="E56" t="s">
        <v>334</v>
      </c>
      <c r="F56" t="s">
        <v>334</v>
      </c>
      <c r="G56" s="1" t="s">
        <v>349</v>
      </c>
      <c r="H56" s="1" t="s">
        <v>350</v>
      </c>
      <c r="I56" t="s">
        <v>351</v>
      </c>
      <c r="J56" t="s">
        <v>39</v>
      </c>
      <c r="K56" t="s">
        <v>20</v>
      </c>
      <c r="L56" t="s">
        <v>21</v>
      </c>
      <c r="M56" s="3" t="s">
        <v>352</v>
      </c>
    </row>
    <row r="57" spans="1:13" x14ac:dyDescent="0.25">
      <c r="A57">
        <v>3137278</v>
      </c>
      <c r="B57" t="s">
        <v>353</v>
      </c>
      <c r="C57" t="str">
        <f>"9789639241244"</f>
        <v>9789639241244</v>
      </c>
      <c r="D57" t="str">
        <f>"9786155211645"</f>
        <v>9786155211645</v>
      </c>
      <c r="E57" t="s">
        <v>334</v>
      </c>
      <c r="F57" t="s">
        <v>334</v>
      </c>
      <c r="G57" s="1" t="s">
        <v>354</v>
      </c>
      <c r="H57" s="1" t="s">
        <v>350</v>
      </c>
      <c r="I57" t="s">
        <v>355</v>
      </c>
      <c r="J57" t="s">
        <v>356</v>
      </c>
      <c r="K57" t="s">
        <v>20</v>
      </c>
      <c r="L57" t="s">
        <v>21</v>
      </c>
      <c r="M57" s="3" t="s">
        <v>357</v>
      </c>
    </row>
    <row r="58" spans="1:13" x14ac:dyDescent="0.25">
      <c r="A58">
        <v>3300962</v>
      </c>
      <c r="B58" t="s">
        <v>358</v>
      </c>
      <c r="C58" t="str">
        <f>"9780674050013"</f>
        <v>9780674050013</v>
      </c>
      <c r="D58" t="str">
        <f>"9780674061262"</f>
        <v>9780674061262</v>
      </c>
      <c r="E58" t="s">
        <v>359</v>
      </c>
      <c r="F58" t="s">
        <v>359</v>
      </c>
      <c r="G58" s="1" t="s">
        <v>360</v>
      </c>
      <c r="H58" s="1" t="s">
        <v>361</v>
      </c>
      <c r="I58" t="s">
        <v>362</v>
      </c>
      <c r="J58" t="s">
        <v>39</v>
      </c>
      <c r="K58" t="s">
        <v>20</v>
      </c>
      <c r="L58" t="s">
        <v>21</v>
      </c>
      <c r="M58" s="3" t="s">
        <v>363</v>
      </c>
    </row>
    <row r="59" spans="1:13" x14ac:dyDescent="0.25">
      <c r="A59">
        <v>3329100</v>
      </c>
      <c r="B59" t="s">
        <v>364</v>
      </c>
      <c r="C59" t="str">
        <f>"9781935049258"</f>
        <v>9781935049258</v>
      </c>
      <c r="D59" t="str">
        <f>"9781935049821"</f>
        <v>9781935049821</v>
      </c>
      <c r="E59" t="s">
        <v>365</v>
      </c>
      <c r="F59" t="s">
        <v>366</v>
      </c>
      <c r="G59" s="1" t="s">
        <v>367</v>
      </c>
      <c r="H59" s="1" t="s">
        <v>368</v>
      </c>
      <c r="I59" t="s">
        <v>369</v>
      </c>
      <c r="J59" t="s">
        <v>33</v>
      </c>
      <c r="K59" t="s">
        <v>20</v>
      </c>
      <c r="L59" t="s">
        <v>21</v>
      </c>
      <c r="M59" s="3" t="s">
        <v>370</v>
      </c>
    </row>
    <row r="60" spans="1:13" x14ac:dyDescent="0.25">
      <c r="A60">
        <v>3330517</v>
      </c>
      <c r="B60" t="s">
        <v>371</v>
      </c>
      <c r="C60" t="str">
        <f>"9780773522305"</f>
        <v>9780773522305</v>
      </c>
      <c r="D60" t="str">
        <f>"9780773569461"</f>
        <v>9780773569461</v>
      </c>
      <c r="E60" t="s">
        <v>372</v>
      </c>
      <c r="F60" t="s">
        <v>372</v>
      </c>
      <c r="G60" s="1" t="s">
        <v>373</v>
      </c>
      <c r="H60" s="1" t="s">
        <v>374</v>
      </c>
      <c r="I60" t="s">
        <v>375</v>
      </c>
      <c r="J60" t="s">
        <v>39</v>
      </c>
      <c r="K60" t="s">
        <v>20</v>
      </c>
      <c r="L60" t="s">
        <v>21</v>
      </c>
      <c r="M60" s="3" t="s">
        <v>376</v>
      </c>
    </row>
    <row r="61" spans="1:13" x14ac:dyDescent="0.25">
      <c r="A61">
        <v>3330615</v>
      </c>
      <c r="B61" t="s">
        <v>377</v>
      </c>
      <c r="C61" t="str">
        <f>"9780773522343"</f>
        <v>9780773522343</v>
      </c>
      <c r="D61" t="str">
        <f>"9780773569492"</f>
        <v>9780773569492</v>
      </c>
      <c r="E61" t="s">
        <v>372</v>
      </c>
      <c r="F61" t="s">
        <v>372</v>
      </c>
      <c r="G61" s="1" t="s">
        <v>378</v>
      </c>
      <c r="H61" s="1" t="s">
        <v>374</v>
      </c>
      <c r="I61" t="s">
        <v>379</v>
      </c>
      <c r="J61" t="s">
        <v>380</v>
      </c>
      <c r="K61" t="s">
        <v>20</v>
      </c>
      <c r="L61" t="s">
        <v>21</v>
      </c>
      <c r="M61" s="3" t="s">
        <v>381</v>
      </c>
    </row>
    <row r="62" spans="1:13" x14ac:dyDescent="0.25">
      <c r="A62">
        <v>3330797</v>
      </c>
      <c r="B62" t="s">
        <v>382</v>
      </c>
      <c r="C62" t="str">
        <f>"9780773518124"</f>
        <v>9780773518124</v>
      </c>
      <c r="D62" t="str">
        <f>"9780773567603"</f>
        <v>9780773567603</v>
      </c>
      <c r="E62" t="s">
        <v>372</v>
      </c>
      <c r="F62" t="s">
        <v>372</v>
      </c>
      <c r="G62" s="1" t="s">
        <v>383</v>
      </c>
      <c r="H62" s="1" t="s">
        <v>384</v>
      </c>
      <c r="I62" t="s">
        <v>385</v>
      </c>
      <c r="J62" t="s">
        <v>386</v>
      </c>
      <c r="K62" t="s">
        <v>20</v>
      </c>
      <c r="L62" t="s">
        <v>21</v>
      </c>
      <c r="M62" s="3" t="s">
        <v>387</v>
      </c>
    </row>
    <row r="63" spans="1:13" x14ac:dyDescent="0.25">
      <c r="A63">
        <v>3331850</v>
      </c>
      <c r="B63" t="s">
        <v>388</v>
      </c>
      <c r="C63" t="str">
        <f>"9780773532670"</f>
        <v>9780773532670</v>
      </c>
      <c r="D63" t="str">
        <f>"9780773560468"</f>
        <v>9780773560468</v>
      </c>
      <c r="E63" t="s">
        <v>372</v>
      </c>
      <c r="F63" t="s">
        <v>372</v>
      </c>
      <c r="G63" s="1" t="s">
        <v>389</v>
      </c>
      <c r="H63" s="1" t="s">
        <v>390</v>
      </c>
      <c r="I63" t="s">
        <v>391</v>
      </c>
      <c r="J63" t="s">
        <v>392</v>
      </c>
      <c r="K63" t="s">
        <v>20</v>
      </c>
      <c r="L63" t="s">
        <v>21</v>
      </c>
      <c r="M63" s="3" t="s">
        <v>393</v>
      </c>
    </row>
    <row r="64" spans="1:13" x14ac:dyDescent="0.25">
      <c r="A64">
        <v>3332636</v>
      </c>
      <c r="B64" t="s">
        <v>394</v>
      </c>
      <c r="C64" t="str">
        <f>"9780773542624"</f>
        <v>9780773542624</v>
      </c>
      <c r="D64" t="str">
        <f>"9780773589650"</f>
        <v>9780773589650</v>
      </c>
      <c r="E64" t="s">
        <v>372</v>
      </c>
      <c r="F64" t="s">
        <v>372</v>
      </c>
      <c r="G64" s="1" t="s">
        <v>395</v>
      </c>
      <c r="H64" s="1" t="s">
        <v>396</v>
      </c>
      <c r="I64" t="s">
        <v>397</v>
      </c>
      <c r="J64" t="s">
        <v>386</v>
      </c>
      <c r="K64" t="s">
        <v>20</v>
      </c>
      <c r="L64" t="s">
        <v>21</v>
      </c>
      <c r="M64" s="3" t="s">
        <v>398</v>
      </c>
    </row>
    <row r="65" spans="1:13" x14ac:dyDescent="0.25">
      <c r="A65">
        <v>3411006</v>
      </c>
      <c r="B65" t="s">
        <v>399</v>
      </c>
      <c r="C65" t="str">
        <f>"9781412842969"</f>
        <v>9781412842969</v>
      </c>
      <c r="D65" t="str">
        <f>"9781412845663"</f>
        <v>9781412845663</v>
      </c>
      <c r="E65" t="s">
        <v>14</v>
      </c>
      <c r="F65" t="s">
        <v>15</v>
      </c>
      <c r="G65" s="1" t="s">
        <v>400</v>
      </c>
      <c r="H65" s="1" t="s">
        <v>401</v>
      </c>
      <c r="I65" t="s">
        <v>402</v>
      </c>
      <c r="J65" t="s">
        <v>403</v>
      </c>
      <c r="K65" t="s">
        <v>20</v>
      </c>
      <c r="L65" t="s">
        <v>21</v>
      </c>
      <c r="M65" s="3" t="s">
        <v>404</v>
      </c>
    </row>
    <row r="66" spans="1:13" x14ac:dyDescent="0.25">
      <c r="A66">
        <v>3414861</v>
      </c>
      <c r="B66" t="s">
        <v>405</v>
      </c>
      <c r="C66" t="str">
        <f>"9780472107834"</f>
        <v>9780472107834</v>
      </c>
      <c r="D66" t="str">
        <f>"9780472026920"</f>
        <v>9780472026920</v>
      </c>
      <c r="E66" t="s">
        <v>406</v>
      </c>
      <c r="F66" t="s">
        <v>406</v>
      </c>
      <c r="G66" s="1" t="s">
        <v>407</v>
      </c>
      <c r="H66" s="1" t="s">
        <v>408</v>
      </c>
      <c r="I66" t="s">
        <v>409</v>
      </c>
      <c r="J66" t="s">
        <v>410</v>
      </c>
      <c r="K66" t="s">
        <v>20</v>
      </c>
      <c r="L66" t="s">
        <v>21</v>
      </c>
      <c r="M66" s="3" t="s">
        <v>411</v>
      </c>
    </row>
    <row r="67" spans="1:13" x14ac:dyDescent="0.25">
      <c r="A67">
        <v>3445326</v>
      </c>
      <c r="B67" t="s">
        <v>412</v>
      </c>
      <c r="C67" t="str">
        <f>"9780299293406"</f>
        <v>9780299293406</v>
      </c>
      <c r="D67" t="str">
        <f>"9780299293437"</f>
        <v>9780299293437</v>
      </c>
      <c r="E67" t="s">
        <v>413</v>
      </c>
      <c r="F67" t="s">
        <v>413</v>
      </c>
      <c r="G67" s="1" t="s">
        <v>414</v>
      </c>
      <c r="H67" s="1" t="s">
        <v>415</v>
      </c>
      <c r="I67" t="s">
        <v>416</v>
      </c>
      <c r="J67" t="s">
        <v>39</v>
      </c>
      <c r="K67" t="s">
        <v>20</v>
      </c>
      <c r="L67" t="s">
        <v>21</v>
      </c>
      <c r="M67" s="3" t="s">
        <v>417</v>
      </c>
    </row>
    <row r="68" spans="1:13" x14ac:dyDescent="0.25">
      <c r="A68">
        <v>3445460</v>
      </c>
      <c r="B68" t="s">
        <v>418</v>
      </c>
      <c r="C68" t="str">
        <f>"9780299303440"</f>
        <v>9780299303440</v>
      </c>
      <c r="D68" t="str">
        <f>"9780299303433"</f>
        <v>9780299303433</v>
      </c>
      <c r="E68" t="s">
        <v>413</v>
      </c>
      <c r="F68" t="s">
        <v>413</v>
      </c>
      <c r="G68" s="1" t="s">
        <v>275</v>
      </c>
      <c r="H68" s="1" t="s">
        <v>419</v>
      </c>
      <c r="I68" t="s">
        <v>420</v>
      </c>
      <c r="J68" t="s">
        <v>19</v>
      </c>
      <c r="K68" t="s">
        <v>20</v>
      </c>
      <c r="L68" t="s">
        <v>21</v>
      </c>
      <c r="M68" s="3" t="s">
        <v>421</v>
      </c>
    </row>
    <row r="69" spans="1:13" x14ac:dyDescent="0.25">
      <c r="A69">
        <v>3568960</v>
      </c>
      <c r="B69" t="s">
        <v>422</v>
      </c>
      <c r="C69" t="str">
        <f>"9780804793827"</f>
        <v>9780804793827</v>
      </c>
      <c r="D69" t="str">
        <f>"9780804794961"</f>
        <v>9780804794961</v>
      </c>
      <c r="E69" t="s">
        <v>423</v>
      </c>
      <c r="F69" t="s">
        <v>423</v>
      </c>
      <c r="G69" s="1" t="s">
        <v>424</v>
      </c>
      <c r="H69" s="1" t="s">
        <v>419</v>
      </c>
      <c r="I69" t="s">
        <v>425</v>
      </c>
      <c r="J69" t="s">
        <v>426</v>
      </c>
      <c r="K69" t="s">
        <v>20</v>
      </c>
      <c r="L69" t="s">
        <v>21</v>
      </c>
      <c r="M69" s="3" t="s">
        <v>427</v>
      </c>
    </row>
    <row r="70" spans="1:13" x14ac:dyDescent="0.25">
      <c r="A70">
        <v>3569492</v>
      </c>
      <c r="B70" t="s">
        <v>428</v>
      </c>
      <c r="C70" t="str">
        <f>"9781138795112"</f>
        <v>9781138795112</v>
      </c>
      <c r="D70" t="str">
        <f>"9781315758626"</f>
        <v>9781315758626</v>
      </c>
      <c r="E70" t="s">
        <v>14</v>
      </c>
      <c r="F70" t="s">
        <v>15</v>
      </c>
      <c r="G70" s="1" t="s">
        <v>429</v>
      </c>
      <c r="H70" s="1" t="s">
        <v>276</v>
      </c>
      <c r="I70" t="s">
        <v>430</v>
      </c>
      <c r="J70" t="s">
        <v>319</v>
      </c>
      <c r="K70" t="s">
        <v>20</v>
      </c>
      <c r="L70" t="s">
        <v>21</v>
      </c>
      <c r="M70" s="3" t="s">
        <v>431</v>
      </c>
    </row>
    <row r="71" spans="1:13" x14ac:dyDescent="0.25">
      <c r="A71">
        <v>4001914</v>
      </c>
      <c r="B71" t="s">
        <v>432</v>
      </c>
      <c r="C71" t="str">
        <f>"9781137501639"</f>
        <v>9781137501639</v>
      </c>
      <c r="D71" t="str">
        <f>"9781137501646"</f>
        <v>9781137501646</v>
      </c>
      <c r="E71" t="s">
        <v>64</v>
      </c>
      <c r="F71" t="s">
        <v>433</v>
      </c>
      <c r="G71" s="1" t="s">
        <v>434</v>
      </c>
      <c r="H71" s="1" t="s">
        <v>435</v>
      </c>
      <c r="I71" t="s">
        <v>436</v>
      </c>
      <c r="J71" t="s">
        <v>437</v>
      </c>
      <c r="K71" t="s">
        <v>20</v>
      </c>
      <c r="L71" t="s">
        <v>21</v>
      </c>
      <c r="M71" s="3" t="s">
        <v>438</v>
      </c>
    </row>
    <row r="72" spans="1:13" x14ac:dyDescent="0.25">
      <c r="A72">
        <v>4097309</v>
      </c>
      <c r="B72" t="s">
        <v>439</v>
      </c>
      <c r="C72" t="str">
        <f>"9781612347653"</f>
        <v>9781612347653</v>
      </c>
      <c r="D72" t="str">
        <f>"9781612348063"</f>
        <v>9781612348063</v>
      </c>
      <c r="E72" t="s">
        <v>440</v>
      </c>
      <c r="F72" t="s">
        <v>440</v>
      </c>
      <c r="G72" s="1" t="s">
        <v>441</v>
      </c>
      <c r="H72" s="1" t="s">
        <v>442</v>
      </c>
      <c r="I72" t="s">
        <v>443</v>
      </c>
      <c r="J72" t="s">
        <v>39</v>
      </c>
      <c r="K72" t="s">
        <v>20</v>
      </c>
      <c r="L72" t="s">
        <v>21</v>
      </c>
      <c r="M72" s="3" t="s">
        <v>444</v>
      </c>
    </row>
    <row r="73" spans="1:13" x14ac:dyDescent="0.25">
      <c r="A73">
        <v>4183947</v>
      </c>
      <c r="B73" t="s">
        <v>445</v>
      </c>
      <c r="C73" t="str">
        <f>""</f>
        <v/>
      </c>
      <c r="D73" t="str">
        <f>"9788490645550"</f>
        <v>9788490645550</v>
      </c>
      <c r="E73" t="s">
        <v>446</v>
      </c>
      <c r="F73" t="s">
        <v>446</v>
      </c>
      <c r="G73" s="1" t="s">
        <v>447</v>
      </c>
      <c r="H73" s="1" t="s">
        <v>448</v>
      </c>
      <c r="I73" t="s">
        <v>449</v>
      </c>
      <c r="J73" t="s">
        <v>39</v>
      </c>
      <c r="K73" t="s">
        <v>450</v>
      </c>
      <c r="L73" t="s">
        <v>21</v>
      </c>
      <c r="M73" s="3" t="s">
        <v>451</v>
      </c>
    </row>
    <row r="74" spans="1:13" x14ac:dyDescent="0.25">
      <c r="A74">
        <v>4331911</v>
      </c>
      <c r="B74" t="s">
        <v>452</v>
      </c>
      <c r="C74" t="str">
        <f>"9781137516251"</f>
        <v>9781137516251</v>
      </c>
      <c r="D74" t="str">
        <f>"9781137516268"</f>
        <v>9781137516268</v>
      </c>
      <c r="E74" t="s">
        <v>147</v>
      </c>
      <c r="F74" t="s">
        <v>433</v>
      </c>
      <c r="G74" s="1" t="s">
        <v>453</v>
      </c>
      <c r="H74" s="1" t="s">
        <v>454</v>
      </c>
      <c r="I74" t="s">
        <v>455</v>
      </c>
      <c r="J74" t="s">
        <v>33</v>
      </c>
      <c r="K74" t="s">
        <v>20</v>
      </c>
      <c r="L74" t="s">
        <v>21</v>
      </c>
      <c r="M74" s="3" t="s">
        <v>456</v>
      </c>
    </row>
    <row r="75" spans="1:13" x14ac:dyDescent="0.25">
      <c r="A75">
        <v>4333611</v>
      </c>
      <c r="B75" t="s">
        <v>457</v>
      </c>
      <c r="C75" t="str">
        <f>"9783658121761"</f>
        <v>9783658121761</v>
      </c>
      <c r="D75" t="str">
        <f>"9783658121778"</f>
        <v>9783658121778</v>
      </c>
      <c r="E75" t="s">
        <v>458</v>
      </c>
      <c r="F75" t="s">
        <v>458</v>
      </c>
      <c r="G75" s="1" t="s">
        <v>459</v>
      </c>
      <c r="H75" s="1" t="s">
        <v>460</v>
      </c>
      <c r="I75" t="s">
        <v>461</v>
      </c>
      <c r="J75" t="s">
        <v>331</v>
      </c>
      <c r="K75" t="s">
        <v>157</v>
      </c>
      <c r="L75" t="s">
        <v>21</v>
      </c>
      <c r="M75" s="3" t="s">
        <v>462</v>
      </c>
    </row>
    <row r="76" spans="1:13" x14ac:dyDescent="0.25">
      <c r="A76">
        <v>4350255</v>
      </c>
      <c r="B76" t="s">
        <v>463</v>
      </c>
      <c r="C76" t="str">
        <f>"9783848722105"</f>
        <v>9783848722105</v>
      </c>
      <c r="D76" t="str">
        <f>"9783845263052"</f>
        <v>9783845263052</v>
      </c>
      <c r="E76" t="s">
        <v>464</v>
      </c>
      <c r="F76" t="s">
        <v>464</v>
      </c>
      <c r="G76" s="1" t="s">
        <v>465</v>
      </c>
      <c r="H76" s="1" t="s">
        <v>466</v>
      </c>
      <c r="I76" t="s">
        <v>467</v>
      </c>
      <c r="J76" t="s">
        <v>386</v>
      </c>
      <c r="K76" t="s">
        <v>20</v>
      </c>
      <c r="L76" t="s">
        <v>21</v>
      </c>
      <c r="M76" s="3" t="s">
        <v>468</v>
      </c>
    </row>
    <row r="77" spans="1:13" x14ac:dyDescent="0.25">
      <c r="A77">
        <v>4507451</v>
      </c>
      <c r="B77" t="s">
        <v>469</v>
      </c>
      <c r="C77" t="str">
        <f>"9781138924093"</f>
        <v>9781138924093</v>
      </c>
      <c r="D77" t="str">
        <f>"9781317409533"</f>
        <v>9781317409533</v>
      </c>
      <c r="E77" t="s">
        <v>14</v>
      </c>
      <c r="F77" t="s">
        <v>15</v>
      </c>
      <c r="G77" s="1" t="s">
        <v>470</v>
      </c>
      <c r="H77" s="1" t="s">
        <v>471</v>
      </c>
      <c r="I77" t="s">
        <v>472</v>
      </c>
      <c r="J77" t="s">
        <v>39</v>
      </c>
      <c r="K77" t="s">
        <v>20</v>
      </c>
      <c r="L77" t="s">
        <v>21</v>
      </c>
      <c r="M77" s="3" t="s">
        <v>473</v>
      </c>
    </row>
    <row r="78" spans="1:13" x14ac:dyDescent="0.25">
      <c r="A78">
        <v>4511905</v>
      </c>
      <c r="B78" t="s">
        <v>474</v>
      </c>
      <c r="C78" t="str">
        <f>"9780754678984"</f>
        <v>9780754678984</v>
      </c>
      <c r="D78" t="str">
        <f>"9781317073512"</f>
        <v>9781317073512</v>
      </c>
      <c r="E78" t="s">
        <v>14</v>
      </c>
      <c r="F78" t="s">
        <v>15</v>
      </c>
      <c r="G78" s="1" t="s">
        <v>475</v>
      </c>
      <c r="H78" s="1" t="s">
        <v>476</v>
      </c>
      <c r="I78" t="s">
        <v>477</v>
      </c>
      <c r="J78" t="s">
        <v>33</v>
      </c>
      <c r="K78" t="s">
        <v>20</v>
      </c>
      <c r="L78" t="s">
        <v>21</v>
      </c>
      <c r="M78" s="3" t="s">
        <v>478</v>
      </c>
    </row>
    <row r="79" spans="1:13" x14ac:dyDescent="0.25">
      <c r="A79">
        <v>4561566</v>
      </c>
      <c r="B79" t="s">
        <v>479</v>
      </c>
      <c r="C79" t="str">
        <f>"9783848711659"</f>
        <v>9783848711659</v>
      </c>
      <c r="D79" t="str">
        <f>"9783845253169"</f>
        <v>9783845253169</v>
      </c>
      <c r="E79" t="s">
        <v>464</v>
      </c>
      <c r="F79" t="s">
        <v>464</v>
      </c>
      <c r="G79" s="1" t="s">
        <v>480</v>
      </c>
      <c r="H79" s="1" t="s">
        <v>481</v>
      </c>
      <c r="I79" t="s">
        <v>482</v>
      </c>
      <c r="J79" t="s">
        <v>33</v>
      </c>
      <c r="K79" t="s">
        <v>157</v>
      </c>
      <c r="L79" t="s">
        <v>21</v>
      </c>
      <c r="M79" s="3" t="s">
        <v>483</v>
      </c>
    </row>
    <row r="80" spans="1:13" x14ac:dyDescent="0.25">
      <c r="A80">
        <v>4568854</v>
      </c>
      <c r="B80" t="s">
        <v>484</v>
      </c>
      <c r="C80" t="str">
        <f>"9781618114709"</f>
        <v>9781618114709</v>
      </c>
      <c r="D80" t="str">
        <f>"9781618114716"</f>
        <v>9781618114716</v>
      </c>
      <c r="E80" t="s">
        <v>485</v>
      </c>
      <c r="F80" t="s">
        <v>485</v>
      </c>
      <c r="G80" s="1" t="s">
        <v>486</v>
      </c>
      <c r="H80" s="1" t="s">
        <v>487</v>
      </c>
      <c r="I80" t="s">
        <v>488</v>
      </c>
      <c r="J80" t="s">
        <v>380</v>
      </c>
      <c r="K80" t="s">
        <v>20</v>
      </c>
      <c r="L80" t="s">
        <v>21</v>
      </c>
      <c r="M80" s="3" t="s">
        <v>489</v>
      </c>
    </row>
    <row r="81" spans="1:13" x14ac:dyDescent="0.25">
      <c r="A81">
        <v>4669242</v>
      </c>
      <c r="B81" t="s">
        <v>490</v>
      </c>
      <c r="C81" t="str">
        <f>"9781442648517"</f>
        <v>9781442648517</v>
      </c>
      <c r="D81" t="str">
        <f>"9781442617131"</f>
        <v>9781442617131</v>
      </c>
      <c r="E81" t="s">
        <v>491</v>
      </c>
      <c r="F81" t="s">
        <v>491</v>
      </c>
      <c r="G81" s="1" t="s">
        <v>492</v>
      </c>
      <c r="H81" s="1" t="s">
        <v>493</v>
      </c>
      <c r="I81" t="s">
        <v>494</v>
      </c>
      <c r="J81" t="s">
        <v>495</v>
      </c>
      <c r="K81" t="s">
        <v>20</v>
      </c>
      <c r="L81" t="s">
        <v>21</v>
      </c>
      <c r="M81" s="3" t="s">
        <v>496</v>
      </c>
    </row>
    <row r="82" spans="1:13" x14ac:dyDescent="0.25">
      <c r="A82">
        <v>4669309</v>
      </c>
      <c r="B82" t="s">
        <v>497</v>
      </c>
      <c r="C82" t="str">
        <f>"9781442652453"</f>
        <v>9781442652453</v>
      </c>
      <c r="D82" t="str">
        <f>"9781442632905"</f>
        <v>9781442632905</v>
      </c>
      <c r="E82" t="s">
        <v>491</v>
      </c>
      <c r="F82" t="s">
        <v>491</v>
      </c>
      <c r="G82" s="1" t="s">
        <v>498</v>
      </c>
      <c r="H82" s="1" t="s">
        <v>493</v>
      </c>
      <c r="I82" t="s">
        <v>499</v>
      </c>
      <c r="J82" t="s">
        <v>260</v>
      </c>
      <c r="K82" t="s">
        <v>20</v>
      </c>
      <c r="L82" t="s">
        <v>21</v>
      </c>
      <c r="M82" s="3" t="s">
        <v>500</v>
      </c>
    </row>
    <row r="83" spans="1:13" x14ac:dyDescent="0.25">
      <c r="A83">
        <v>4669310</v>
      </c>
      <c r="B83" t="s">
        <v>501</v>
      </c>
      <c r="C83" t="str">
        <f>"9781442652439"</f>
        <v>9781442652439</v>
      </c>
      <c r="D83" t="str">
        <f>"9781442632882"</f>
        <v>9781442632882</v>
      </c>
      <c r="E83" t="s">
        <v>491</v>
      </c>
      <c r="F83" t="s">
        <v>491</v>
      </c>
      <c r="G83" s="1" t="s">
        <v>498</v>
      </c>
      <c r="H83" s="1" t="s">
        <v>493</v>
      </c>
      <c r="I83" t="s">
        <v>499</v>
      </c>
      <c r="J83" t="s">
        <v>260</v>
      </c>
      <c r="K83" t="s">
        <v>20</v>
      </c>
      <c r="L83" t="s">
        <v>21</v>
      </c>
      <c r="M83" s="3" t="s">
        <v>502</v>
      </c>
    </row>
    <row r="84" spans="1:13" x14ac:dyDescent="0.25">
      <c r="A84">
        <v>4669336</v>
      </c>
      <c r="B84" t="s">
        <v>503</v>
      </c>
      <c r="C84" t="str">
        <f>"9781442652415"</f>
        <v>9781442652415</v>
      </c>
      <c r="D84" t="str">
        <f>"9781442632813"</f>
        <v>9781442632813</v>
      </c>
      <c r="E84" t="s">
        <v>491</v>
      </c>
      <c r="F84" t="s">
        <v>491</v>
      </c>
      <c r="G84" s="1" t="s">
        <v>504</v>
      </c>
      <c r="H84" s="1" t="s">
        <v>493</v>
      </c>
      <c r="I84" t="s">
        <v>505</v>
      </c>
      <c r="J84" t="s">
        <v>39</v>
      </c>
      <c r="K84" t="s">
        <v>20</v>
      </c>
      <c r="L84" t="s">
        <v>21</v>
      </c>
      <c r="M84" s="3" t="s">
        <v>506</v>
      </c>
    </row>
    <row r="85" spans="1:13" x14ac:dyDescent="0.25">
      <c r="A85">
        <v>4669358</v>
      </c>
      <c r="B85" t="s">
        <v>507</v>
      </c>
      <c r="C85" t="str">
        <f>"9781442652125"</f>
        <v>9781442652125</v>
      </c>
      <c r="D85" t="str">
        <f>"9781442632806"</f>
        <v>9781442632806</v>
      </c>
      <c r="E85" t="s">
        <v>491</v>
      </c>
      <c r="F85" t="s">
        <v>491</v>
      </c>
      <c r="G85" s="1" t="s">
        <v>508</v>
      </c>
      <c r="H85" s="1" t="s">
        <v>493</v>
      </c>
      <c r="I85" t="s">
        <v>505</v>
      </c>
      <c r="J85" t="s">
        <v>39</v>
      </c>
      <c r="K85" t="s">
        <v>20</v>
      </c>
      <c r="L85" t="s">
        <v>21</v>
      </c>
      <c r="M85" s="3" t="s">
        <v>509</v>
      </c>
    </row>
    <row r="86" spans="1:13" x14ac:dyDescent="0.25">
      <c r="A86">
        <v>4669365</v>
      </c>
      <c r="B86" t="s">
        <v>510</v>
      </c>
      <c r="C86" t="str">
        <f>"9781442652446"</f>
        <v>9781442652446</v>
      </c>
      <c r="D86" t="str">
        <f>"9781442632899"</f>
        <v>9781442632899</v>
      </c>
      <c r="E86" t="s">
        <v>491</v>
      </c>
      <c r="F86" t="s">
        <v>491</v>
      </c>
      <c r="G86" s="1" t="s">
        <v>498</v>
      </c>
      <c r="H86" s="1" t="s">
        <v>493</v>
      </c>
      <c r="I86" t="s">
        <v>499</v>
      </c>
      <c r="J86" t="s">
        <v>39</v>
      </c>
      <c r="K86" t="s">
        <v>20</v>
      </c>
      <c r="L86" t="s">
        <v>21</v>
      </c>
      <c r="M86" s="3" t="s">
        <v>511</v>
      </c>
    </row>
    <row r="87" spans="1:13" x14ac:dyDescent="0.25">
      <c r="A87">
        <v>4669582</v>
      </c>
      <c r="B87" t="s">
        <v>512</v>
      </c>
      <c r="C87" t="str">
        <f>"9781442650084"</f>
        <v>9781442650084</v>
      </c>
      <c r="D87" t="str">
        <f>"9781442622180"</f>
        <v>9781442622180</v>
      </c>
      <c r="E87" t="s">
        <v>491</v>
      </c>
      <c r="F87" t="s">
        <v>491</v>
      </c>
      <c r="G87" s="1" t="s">
        <v>513</v>
      </c>
      <c r="H87" s="1" t="s">
        <v>493</v>
      </c>
      <c r="I87" t="s">
        <v>514</v>
      </c>
      <c r="J87" t="s">
        <v>380</v>
      </c>
      <c r="K87" t="s">
        <v>20</v>
      </c>
      <c r="L87" t="s">
        <v>21</v>
      </c>
      <c r="M87" s="3" t="s">
        <v>515</v>
      </c>
    </row>
    <row r="88" spans="1:13" x14ac:dyDescent="0.25">
      <c r="A88">
        <v>4669668</v>
      </c>
      <c r="B88" t="s">
        <v>516</v>
      </c>
      <c r="C88" t="str">
        <f>"9781442631090"</f>
        <v>9781442631090</v>
      </c>
      <c r="D88" t="str">
        <f>"9781442625952"</f>
        <v>9781442625952</v>
      </c>
      <c r="E88" t="s">
        <v>491</v>
      </c>
      <c r="F88" t="s">
        <v>491</v>
      </c>
      <c r="G88" s="1" t="s">
        <v>517</v>
      </c>
      <c r="H88" s="1" t="s">
        <v>493</v>
      </c>
      <c r="I88" t="s">
        <v>518</v>
      </c>
      <c r="J88" t="s">
        <v>426</v>
      </c>
      <c r="K88" t="s">
        <v>20</v>
      </c>
      <c r="L88" t="s">
        <v>21</v>
      </c>
      <c r="M88" s="3" t="s">
        <v>519</v>
      </c>
    </row>
    <row r="89" spans="1:13" x14ac:dyDescent="0.25">
      <c r="A89">
        <v>4669681</v>
      </c>
      <c r="B89" t="s">
        <v>520</v>
      </c>
      <c r="C89" t="str">
        <f>"9781442627086"</f>
        <v>9781442627086</v>
      </c>
      <c r="D89" t="str">
        <f>"9781442621435"</f>
        <v>9781442621435</v>
      </c>
      <c r="E89" t="s">
        <v>491</v>
      </c>
      <c r="F89" t="s">
        <v>491</v>
      </c>
      <c r="G89" s="1" t="s">
        <v>521</v>
      </c>
      <c r="H89" s="1" t="s">
        <v>493</v>
      </c>
      <c r="I89" t="s">
        <v>522</v>
      </c>
      <c r="J89" t="s">
        <v>39</v>
      </c>
      <c r="K89" t="s">
        <v>20</v>
      </c>
      <c r="L89" t="s">
        <v>21</v>
      </c>
      <c r="M89" s="3" t="s">
        <v>523</v>
      </c>
    </row>
    <row r="90" spans="1:13" x14ac:dyDescent="0.25">
      <c r="A90">
        <v>4669702</v>
      </c>
      <c r="B90" t="s">
        <v>524</v>
      </c>
      <c r="C90" t="str">
        <f>"9780802078551"</f>
        <v>9780802078551</v>
      </c>
      <c r="D90" t="str">
        <f>"9781442664760"</f>
        <v>9781442664760</v>
      </c>
      <c r="E90" t="s">
        <v>491</v>
      </c>
      <c r="F90" t="s">
        <v>491</v>
      </c>
      <c r="G90" s="1" t="s">
        <v>525</v>
      </c>
      <c r="H90" s="1" t="s">
        <v>493</v>
      </c>
      <c r="I90" t="s">
        <v>526</v>
      </c>
      <c r="J90" t="s">
        <v>39</v>
      </c>
      <c r="K90" t="s">
        <v>20</v>
      </c>
      <c r="L90" t="s">
        <v>21</v>
      </c>
      <c r="M90" s="3" t="s">
        <v>527</v>
      </c>
    </row>
    <row r="91" spans="1:13" x14ac:dyDescent="0.25">
      <c r="A91">
        <v>4669767</v>
      </c>
      <c r="B91" t="s">
        <v>528</v>
      </c>
      <c r="C91" t="str">
        <f>"9781442644618"</f>
        <v>9781442644618</v>
      </c>
      <c r="D91" t="str">
        <f>"9781442661073"</f>
        <v>9781442661073</v>
      </c>
      <c r="E91" t="s">
        <v>491</v>
      </c>
      <c r="F91" t="s">
        <v>491</v>
      </c>
      <c r="G91" s="1" t="s">
        <v>529</v>
      </c>
      <c r="H91" s="1" t="s">
        <v>493</v>
      </c>
      <c r="I91" t="s">
        <v>530</v>
      </c>
      <c r="J91" t="s">
        <v>356</v>
      </c>
      <c r="K91" t="s">
        <v>20</v>
      </c>
      <c r="L91" t="s">
        <v>21</v>
      </c>
      <c r="M91" s="3" t="s">
        <v>531</v>
      </c>
    </row>
    <row r="92" spans="1:13" x14ac:dyDescent="0.25">
      <c r="A92">
        <v>4669891</v>
      </c>
      <c r="B92" t="s">
        <v>532</v>
      </c>
      <c r="C92" t="str">
        <f>"9781442648937"</f>
        <v>9781442648937</v>
      </c>
      <c r="D92" t="str">
        <f>"9781442619050"</f>
        <v>9781442619050</v>
      </c>
      <c r="E92" t="s">
        <v>491</v>
      </c>
      <c r="F92" t="s">
        <v>491</v>
      </c>
      <c r="G92" s="1" t="s">
        <v>533</v>
      </c>
      <c r="H92" s="1" t="s">
        <v>493</v>
      </c>
      <c r="I92" t="s">
        <v>534</v>
      </c>
      <c r="J92" t="s">
        <v>535</v>
      </c>
      <c r="K92" t="s">
        <v>20</v>
      </c>
      <c r="L92" t="s">
        <v>21</v>
      </c>
      <c r="M92" s="3" t="s">
        <v>536</v>
      </c>
    </row>
    <row r="93" spans="1:13" x14ac:dyDescent="0.25">
      <c r="A93">
        <v>4669905</v>
      </c>
      <c r="B93" t="s">
        <v>537</v>
      </c>
      <c r="C93" t="str">
        <f>"9781442645066"</f>
        <v>9781442645066</v>
      </c>
      <c r="D93" t="str">
        <f>"9781442622371"</f>
        <v>9781442622371</v>
      </c>
      <c r="E93" t="s">
        <v>491</v>
      </c>
      <c r="F93" t="s">
        <v>491</v>
      </c>
      <c r="G93" s="1" t="s">
        <v>538</v>
      </c>
      <c r="H93" s="1" t="s">
        <v>493</v>
      </c>
      <c r="I93" t="s">
        <v>539</v>
      </c>
      <c r="J93" t="s">
        <v>39</v>
      </c>
      <c r="K93" t="s">
        <v>20</v>
      </c>
      <c r="L93" t="s">
        <v>21</v>
      </c>
      <c r="M93" s="3" t="s">
        <v>540</v>
      </c>
    </row>
    <row r="94" spans="1:13" x14ac:dyDescent="0.25">
      <c r="A94">
        <v>4669923</v>
      </c>
      <c r="B94" t="s">
        <v>541</v>
      </c>
      <c r="C94" t="str">
        <f>"9781442614383"</f>
        <v>9781442614383</v>
      </c>
      <c r="D94" t="str">
        <f>"9781442665491"</f>
        <v>9781442665491</v>
      </c>
      <c r="E94" t="s">
        <v>491</v>
      </c>
      <c r="F94" t="s">
        <v>491</v>
      </c>
      <c r="G94" s="1" t="s">
        <v>542</v>
      </c>
      <c r="H94" s="1" t="s">
        <v>493</v>
      </c>
      <c r="I94" t="s">
        <v>543</v>
      </c>
      <c r="J94" t="s">
        <v>122</v>
      </c>
      <c r="K94" t="s">
        <v>20</v>
      </c>
      <c r="L94" t="s">
        <v>21</v>
      </c>
      <c r="M94" s="3" t="s">
        <v>544</v>
      </c>
    </row>
    <row r="95" spans="1:13" x14ac:dyDescent="0.25">
      <c r="A95">
        <v>4670268</v>
      </c>
      <c r="B95" t="s">
        <v>545</v>
      </c>
      <c r="C95" t="str">
        <f>"9781442627567"</f>
        <v>9781442627567</v>
      </c>
      <c r="D95" t="str">
        <f>"9781442621893"</f>
        <v>9781442621893</v>
      </c>
      <c r="E95" t="s">
        <v>491</v>
      </c>
      <c r="F95" t="s">
        <v>491</v>
      </c>
      <c r="G95" s="1" t="s">
        <v>546</v>
      </c>
      <c r="H95" s="1" t="s">
        <v>493</v>
      </c>
      <c r="I95" t="s">
        <v>547</v>
      </c>
      <c r="J95" t="s">
        <v>39</v>
      </c>
      <c r="K95" t="s">
        <v>20</v>
      </c>
      <c r="L95" t="s">
        <v>21</v>
      </c>
      <c r="M95" s="3" t="s">
        <v>548</v>
      </c>
    </row>
    <row r="96" spans="1:13" x14ac:dyDescent="0.25">
      <c r="A96">
        <v>4671267</v>
      </c>
      <c r="B96" t="s">
        <v>549</v>
      </c>
      <c r="C96" t="str">
        <f>"9781442614994"</f>
        <v>9781442614994</v>
      </c>
      <c r="D96" t="str">
        <f>"9781442671744"</f>
        <v>9781442671744</v>
      </c>
      <c r="E96" t="s">
        <v>491</v>
      </c>
      <c r="F96" t="s">
        <v>491</v>
      </c>
      <c r="G96" s="1" t="s">
        <v>550</v>
      </c>
      <c r="H96" s="1" t="s">
        <v>493</v>
      </c>
      <c r="I96" t="s">
        <v>551</v>
      </c>
      <c r="J96" t="s">
        <v>39</v>
      </c>
      <c r="K96" t="s">
        <v>20</v>
      </c>
      <c r="L96" t="s">
        <v>21</v>
      </c>
      <c r="M96" s="3" t="s">
        <v>552</v>
      </c>
    </row>
    <row r="97" spans="1:13" x14ac:dyDescent="0.25">
      <c r="A97">
        <v>4671366</v>
      </c>
      <c r="B97" t="s">
        <v>553</v>
      </c>
      <c r="C97" t="str">
        <f>"9780802032614"</f>
        <v>9780802032614</v>
      </c>
      <c r="D97" t="str">
        <f>"9781442673199"</f>
        <v>9781442673199</v>
      </c>
      <c r="E97" t="s">
        <v>491</v>
      </c>
      <c r="F97" t="s">
        <v>491</v>
      </c>
      <c r="G97" s="1" t="s">
        <v>554</v>
      </c>
      <c r="H97" s="1" t="s">
        <v>493</v>
      </c>
      <c r="I97" t="s">
        <v>555</v>
      </c>
      <c r="J97" t="s">
        <v>556</v>
      </c>
      <c r="K97" t="s">
        <v>20</v>
      </c>
      <c r="L97" t="s">
        <v>21</v>
      </c>
      <c r="M97" s="3" t="s">
        <v>557</v>
      </c>
    </row>
    <row r="98" spans="1:13" x14ac:dyDescent="0.25">
      <c r="A98">
        <v>4671404</v>
      </c>
      <c r="B98" t="s">
        <v>558</v>
      </c>
      <c r="C98" t="str">
        <f>"9780802037244"</f>
        <v>9780802037244</v>
      </c>
      <c r="D98" t="str">
        <f>"9781442673625"</f>
        <v>9781442673625</v>
      </c>
      <c r="E98" t="s">
        <v>491</v>
      </c>
      <c r="F98" t="s">
        <v>491</v>
      </c>
      <c r="G98" s="1" t="s">
        <v>559</v>
      </c>
      <c r="H98" s="1" t="s">
        <v>493</v>
      </c>
      <c r="I98" t="s">
        <v>560</v>
      </c>
      <c r="J98" t="s">
        <v>39</v>
      </c>
      <c r="K98" t="s">
        <v>20</v>
      </c>
      <c r="L98" t="s">
        <v>21</v>
      </c>
      <c r="M98" s="3" t="s">
        <v>561</v>
      </c>
    </row>
    <row r="99" spans="1:13" x14ac:dyDescent="0.25">
      <c r="A99">
        <v>4671938</v>
      </c>
      <c r="B99" t="s">
        <v>562</v>
      </c>
      <c r="C99" t="str">
        <f>"9780802080882"</f>
        <v>9780802080882</v>
      </c>
      <c r="D99" t="str">
        <f>"9781442679672"</f>
        <v>9781442679672</v>
      </c>
      <c r="E99" t="s">
        <v>491</v>
      </c>
      <c r="F99" t="s">
        <v>491</v>
      </c>
      <c r="G99" s="1" t="s">
        <v>563</v>
      </c>
      <c r="H99" s="1" t="s">
        <v>493</v>
      </c>
      <c r="I99" t="s">
        <v>564</v>
      </c>
      <c r="J99" t="s">
        <v>39</v>
      </c>
      <c r="K99" t="s">
        <v>20</v>
      </c>
      <c r="L99" t="s">
        <v>21</v>
      </c>
      <c r="M99" s="3" t="s">
        <v>565</v>
      </c>
    </row>
    <row r="100" spans="1:13" x14ac:dyDescent="0.25">
      <c r="A100">
        <v>4671978</v>
      </c>
      <c r="B100" t="s">
        <v>566</v>
      </c>
      <c r="C100" t="str">
        <f>"9781442628465"</f>
        <v>9781442628465</v>
      </c>
      <c r="D100" t="str">
        <f>"9781442680166"</f>
        <v>9781442680166</v>
      </c>
      <c r="E100" t="s">
        <v>491</v>
      </c>
      <c r="F100" t="s">
        <v>491</v>
      </c>
      <c r="G100" s="1" t="s">
        <v>567</v>
      </c>
      <c r="H100" s="1" t="s">
        <v>493</v>
      </c>
      <c r="I100" t="s">
        <v>568</v>
      </c>
      <c r="J100" t="s">
        <v>39</v>
      </c>
      <c r="K100" t="s">
        <v>20</v>
      </c>
      <c r="L100" t="s">
        <v>21</v>
      </c>
      <c r="M100" s="3" t="s">
        <v>569</v>
      </c>
    </row>
    <row r="101" spans="1:13" x14ac:dyDescent="0.25">
      <c r="A101">
        <v>4672151</v>
      </c>
      <c r="B101" t="s">
        <v>570</v>
      </c>
      <c r="C101" t="str">
        <f>"9781442613140"</f>
        <v>9781442613140</v>
      </c>
      <c r="D101" t="str">
        <f>"9781442682252"</f>
        <v>9781442682252</v>
      </c>
      <c r="E101" t="s">
        <v>491</v>
      </c>
      <c r="F101" t="s">
        <v>491</v>
      </c>
      <c r="G101" s="1" t="s">
        <v>571</v>
      </c>
      <c r="H101" s="1" t="s">
        <v>493</v>
      </c>
      <c r="I101" t="s">
        <v>547</v>
      </c>
      <c r="J101" t="s">
        <v>39</v>
      </c>
      <c r="K101" t="s">
        <v>20</v>
      </c>
      <c r="L101" t="s">
        <v>21</v>
      </c>
      <c r="M101" s="3" t="s">
        <v>572</v>
      </c>
    </row>
    <row r="102" spans="1:13" x14ac:dyDescent="0.25">
      <c r="A102">
        <v>4672216</v>
      </c>
      <c r="B102" t="s">
        <v>573</v>
      </c>
      <c r="C102" t="str">
        <f>"9781442628441"</f>
        <v>9781442628441</v>
      </c>
      <c r="D102" t="str">
        <f>"9781442682948"</f>
        <v>9781442682948</v>
      </c>
      <c r="E102" t="s">
        <v>491</v>
      </c>
      <c r="F102" t="s">
        <v>491</v>
      </c>
      <c r="G102" s="1" t="s">
        <v>574</v>
      </c>
      <c r="H102" s="1" t="s">
        <v>493</v>
      </c>
      <c r="I102" t="s">
        <v>266</v>
      </c>
      <c r="J102" t="s">
        <v>575</v>
      </c>
      <c r="K102" t="s">
        <v>20</v>
      </c>
      <c r="L102" t="s">
        <v>21</v>
      </c>
      <c r="M102" s="3" t="s">
        <v>576</v>
      </c>
    </row>
    <row r="103" spans="1:13" x14ac:dyDescent="0.25">
      <c r="A103">
        <v>4672386</v>
      </c>
      <c r="B103" t="s">
        <v>577</v>
      </c>
      <c r="C103" t="str">
        <f>"9781442609914"</f>
        <v>9781442609914</v>
      </c>
      <c r="D103" t="str">
        <f>"9781442685154"</f>
        <v>9781442685154</v>
      </c>
      <c r="E103" t="s">
        <v>491</v>
      </c>
      <c r="F103" t="s">
        <v>491</v>
      </c>
      <c r="G103" s="1" t="s">
        <v>578</v>
      </c>
      <c r="H103" s="1" t="s">
        <v>493</v>
      </c>
      <c r="I103" t="s">
        <v>579</v>
      </c>
      <c r="J103" t="s">
        <v>39</v>
      </c>
      <c r="K103" t="s">
        <v>20</v>
      </c>
      <c r="L103" t="s">
        <v>21</v>
      </c>
      <c r="M103" s="3" t="s">
        <v>580</v>
      </c>
    </row>
    <row r="104" spans="1:13" x14ac:dyDescent="0.25">
      <c r="A104">
        <v>4672432</v>
      </c>
      <c r="B104" t="s">
        <v>581</v>
      </c>
      <c r="C104" t="str">
        <f>"9781442616028"</f>
        <v>9781442616028</v>
      </c>
      <c r="D104" t="str">
        <f>"9781442685871"</f>
        <v>9781442685871</v>
      </c>
      <c r="E104" t="s">
        <v>491</v>
      </c>
      <c r="F104" t="s">
        <v>491</v>
      </c>
      <c r="G104" s="1" t="s">
        <v>582</v>
      </c>
      <c r="H104" s="1" t="s">
        <v>493</v>
      </c>
      <c r="I104" t="s">
        <v>583</v>
      </c>
      <c r="J104" t="s">
        <v>81</v>
      </c>
      <c r="K104" t="s">
        <v>20</v>
      </c>
      <c r="L104" t="s">
        <v>21</v>
      </c>
      <c r="M104" s="3" t="s">
        <v>584</v>
      </c>
    </row>
    <row r="105" spans="1:13" x14ac:dyDescent="0.25">
      <c r="A105">
        <v>4672452</v>
      </c>
      <c r="B105" t="s">
        <v>585</v>
      </c>
      <c r="C105" t="str">
        <f>"9781442610217"</f>
        <v>9781442610217</v>
      </c>
      <c r="D105" t="str">
        <f>"9781442686205"</f>
        <v>9781442686205</v>
      </c>
      <c r="E105" t="s">
        <v>491</v>
      </c>
      <c r="F105" t="s">
        <v>491</v>
      </c>
      <c r="G105" s="1" t="s">
        <v>408</v>
      </c>
      <c r="H105" s="1" t="s">
        <v>493</v>
      </c>
      <c r="I105" t="s">
        <v>547</v>
      </c>
      <c r="J105" t="s">
        <v>39</v>
      </c>
      <c r="K105" t="s">
        <v>20</v>
      </c>
      <c r="L105" t="s">
        <v>21</v>
      </c>
      <c r="M105" s="3" t="s">
        <v>586</v>
      </c>
    </row>
    <row r="106" spans="1:13" x14ac:dyDescent="0.25">
      <c r="A106">
        <v>4672495</v>
      </c>
      <c r="B106" t="s">
        <v>587</v>
      </c>
      <c r="C106" t="str">
        <f>"9781442610620"</f>
        <v>9781442610620</v>
      </c>
      <c r="D106" t="str">
        <f>"9781442686861"</f>
        <v>9781442686861</v>
      </c>
      <c r="E106" t="s">
        <v>491</v>
      </c>
      <c r="F106" t="s">
        <v>491</v>
      </c>
      <c r="G106" s="1" t="s">
        <v>588</v>
      </c>
      <c r="H106" s="1" t="s">
        <v>493</v>
      </c>
      <c r="I106" t="s">
        <v>589</v>
      </c>
      <c r="J106" t="s">
        <v>39</v>
      </c>
      <c r="K106" t="s">
        <v>20</v>
      </c>
      <c r="L106" t="s">
        <v>21</v>
      </c>
      <c r="M106" s="3" t="s">
        <v>590</v>
      </c>
    </row>
    <row r="107" spans="1:13" x14ac:dyDescent="0.25">
      <c r="A107">
        <v>4672623</v>
      </c>
      <c r="B107" t="s">
        <v>591</v>
      </c>
      <c r="C107" t="str">
        <f>"9780802095633"</f>
        <v>9780802095633</v>
      </c>
      <c r="D107" t="str">
        <f>"9781442688438"</f>
        <v>9781442688438</v>
      </c>
      <c r="E107" t="s">
        <v>491</v>
      </c>
      <c r="F107" t="s">
        <v>491</v>
      </c>
      <c r="G107" s="1" t="s">
        <v>592</v>
      </c>
      <c r="H107" s="1" t="s">
        <v>493</v>
      </c>
      <c r="I107" t="s">
        <v>593</v>
      </c>
      <c r="J107" t="s">
        <v>39</v>
      </c>
      <c r="K107" t="s">
        <v>20</v>
      </c>
      <c r="L107" t="s">
        <v>21</v>
      </c>
      <c r="M107" s="3" t="s">
        <v>594</v>
      </c>
    </row>
    <row r="108" spans="1:13" x14ac:dyDescent="0.25">
      <c r="A108">
        <v>4672705</v>
      </c>
      <c r="B108" t="s">
        <v>595</v>
      </c>
      <c r="C108" t="str">
        <f>"9781442628458"</f>
        <v>9781442628458</v>
      </c>
      <c r="D108" t="str">
        <f>"9781442689534"</f>
        <v>9781442689534</v>
      </c>
      <c r="E108" t="s">
        <v>491</v>
      </c>
      <c r="F108" t="s">
        <v>491</v>
      </c>
      <c r="G108" s="1" t="s">
        <v>596</v>
      </c>
      <c r="H108" s="1" t="s">
        <v>493</v>
      </c>
      <c r="I108" t="s">
        <v>266</v>
      </c>
      <c r="J108" t="s">
        <v>39</v>
      </c>
      <c r="K108" t="s">
        <v>20</v>
      </c>
      <c r="L108" t="s">
        <v>21</v>
      </c>
      <c r="M108" s="3" t="s">
        <v>597</v>
      </c>
    </row>
    <row r="109" spans="1:13" x14ac:dyDescent="0.25">
      <c r="A109">
        <v>4672858</v>
      </c>
      <c r="B109" t="s">
        <v>598</v>
      </c>
      <c r="C109" t="str">
        <f>"9781442643321"</f>
        <v>9781442643321</v>
      </c>
      <c r="D109" t="str">
        <f>"9781442695887"</f>
        <v>9781442695887</v>
      </c>
      <c r="E109" t="s">
        <v>491</v>
      </c>
      <c r="F109" t="s">
        <v>491</v>
      </c>
      <c r="G109" s="1" t="s">
        <v>599</v>
      </c>
      <c r="H109" s="1" t="s">
        <v>493</v>
      </c>
      <c r="I109" t="s">
        <v>600</v>
      </c>
      <c r="J109" t="s">
        <v>380</v>
      </c>
      <c r="K109" t="s">
        <v>20</v>
      </c>
      <c r="L109" t="s">
        <v>21</v>
      </c>
      <c r="M109" s="3" t="s">
        <v>601</v>
      </c>
    </row>
    <row r="110" spans="1:13" x14ac:dyDescent="0.25">
      <c r="A110">
        <v>4698094</v>
      </c>
      <c r="B110" t="s">
        <v>602</v>
      </c>
      <c r="C110" t="str">
        <f>"9781634854580"</f>
        <v>9781634854580</v>
      </c>
      <c r="D110" t="str">
        <f>"9781634854825"</f>
        <v>9781634854825</v>
      </c>
      <c r="E110" t="s">
        <v>287</v>
      </c>
      <c r="F110" t="s">
        <v>288</v>
      </c>
      <c r="G110" s="1" t="s">
        <v>603</v>
      </c>
      <c r="H110" s="1" t="s">
        <v>604</v>
      </c>
      <c r="I110" t="s">
        <v>605</v>
      </c>
      <c r="J110" t="s">
        <v>606</v>
      </c>
      <c r="K110" t="s">
        <v>20</v>
      </c>
      <c r="L110" t="s">
        <v>21</v>
      </c>
      <c r="M110" s="3" t="s">
        <v>607</v>
      </c>
    </row>
    <row r="111" spans="1:13" x14ac:dyDescent="0.25">
      <c r="A111">
        <v>4710113</v>
      </c>
      <c r="B111" t="s">
        <v>608</v>
      </c>
      <c r="C111" t="str">
        <f>"9781138677197"</f>
        <v>9781138677197</v>
      </c>
      <c r="D111" t="str">
        <f>"9781317196006"</f>
        <v>9781317196006</v>
      </c>
      <c r="E111" t="s">
        <v>14</v>
      </c>
      <c r="F111" t="s">
        <v>15</v>
      </c>
      <c r="G111" s="1" t="s">
        <v>609</v>
      </c>
      <c r="H111" s="1" t="s">
        <v>610</v>
      </c>
      <c r="I111" t="s">
        <v>611</v>
      </c>
      <c r="J111" t="s">
        <v>39</v>
      </c>
      <c r="K111" t="s">
        <v>20</v>
      </c>
      <c r="L111" t="s">
        <v>21</v>
      </c>
      <c r="M111" s="3" t="s">
        <v>612</v>
      </c>
    </row>
    <row r="112" spans="1:13" x14ac:dyDescent="0.25">
      <c r="A112">
        <v>4716673</v>
      </c>
      <c r="B112" t="s">
        <v>613</v>
      </c>
      <c r="C112" t="str">
        <f>"9780230603721"</f>
        <v>9780230603721</v>
      </c>
      <c r="D112" t="str">
        <f>"9781137101709"</f>
        <v>9781137101709</v>
      </c>
      <c r="E112" t="s">
        <v>64</v>
      </c>
      <c r="F112" t="s">
        <v>65</v>
      </c>
      <c r="G112" s="1" t="s">
        <v>614</v>
      </c>
      <c r="H112" s="1" t="s">
        <v>615</v>
      </c>
      <c r="I112" t="s">
        <v>616</v>
      </c>
      <c r="J112" t="s">
        <v>617</v>
      </c>
      <c r="K112" t="s">
        <v>20</v>
      </c>
      <c r="L112" t="s">
        <v>21</v>
      </c>
      <c r="M112" s="3" t="s">
        <v>618</v>
      </c>
    </row>
    <row r="113" spans="1:13" x14ac:dyDescent="0.25">
      <c r="A113">
        <v>4729936</v>
      </c>
      <c r="B113" t="s">
        <v>619</v>
      </c>
      <c r="C113" t="str">
        <f>"9783319432007"</f>
        <v>9783319432007</v>
      </c>
      <c r="D113" t="str">
        <f>"9783319432014"</f>
        <v>9783319432014</v>
      </c>
      <c r="E113" t="s">
        <v>620</v>
      </c>
      <c r="F113" t="s">
        <v>65</v>
      </c>
      <c r="G113" s="1" t="s">
        <v>621</v>
      </c>
      <c r="H113" s="1" t="s">
        <v>622</v>
      </c>
      <c r="I113" t="s">
        <v>623</v>
      </c>
      <c r="J113" t="s">
        <v>624</v>
      </c>
      <c r="K113" t="s">
        <v>20</v>
      </c>
      <c r="L113" t="s">
        <v>21</v>
      </c>
      <c r="M113" s="3" t="s">
        <v>625</v>
      </c>
    </row>
    <row r="114" spans="1:13" x14ac:dyDescent="0.25">
      <c r="A114">
        <v>4730000</v>
      </c>
      <c r="B114" t="s">
        <v>626</v>
      </c>
      <c r="C114" t="str">
        <f>"9781472488602"</f>
        <v>9781472488602</v>
      </c>
      <c r="D114" t="str">
        <f>"9781315457314"</f>
        <v>9781315457314</v>
      </c>
      <c r="E114" t="s">
        <v>14</v>
      </c>
      <c r="F114" t="s">
        <v>15</v>
      </c>
      <c r="G114" s="1" t="s">
        <v>627</v>
      </c>
      <c r="H114" s="1" t="s">
        <v>622</v>
      </c>
      <c r="I114" t="s">
        <v>482</v>
      </c>
      <c r="J114" t="s">
        <v>33</v>
      </c>
      <c r="K114" t="s">
        <v>20</v>
      </c>
      <c r="L114" t="s">
        <v>21</v>
      </c>
      <c r="M114" s="3" t="s">
        <v>628</v>
      </c>
    </row>
    <row r="115" spans="1:13" x14ac:dyDescent="0.25">
      <c r="A115">
        <v>4732718</v>
      </c>
      <c r="B115" t="s">
        <v>629</v>
      </c>
      <c r="C115" t="str">
        <f>"9781472484949"</f>
        <v>9781472484949</v>
      </c>
      <c r="D115" t="str">
        <f>"9781317089100"</f>
        <v>9781317089100</v>
      </c>
      <c r="E115" t="s">
        <v>14</v>
      </c>
      <c r="F115" t="s">
        <v>15</v>
      </c>
      <c r="G115" s="1" t="s">
        <v>630</v>
      </c>
      <c r="H115" s="1" t="s">
        <v>621</v>
      </c>
      <c r="I115" t="s">
        <v>631</v>
      </c>
      <c r="J115" t="s">
        <v>39</v>
      </c>
      <c r="K115" t="s">
        <v>20</v>
      </c>
      <c r="L115" t="s">
        <v>21</v>
      </c>
      <c r="M115" s="3" t="s">
        <v>632</v>
      </c>
    </row>
    <row r="116" spans="1:13" x14ac:dyDescent="0.25">
      <c r="A116">
        <v>4743852</v>
      </c>
      <c r="B116" t="s">
        <v>633</v>
      </c>
      <c r="C116" t="str">
        <f>"9781622574100"</f>
        <v>9781622574100</v>
      </c>
      <c r="D116" t="str">
        <f>"9781622574117"</f>
        <v>9781622574117</v>
      </c>
      <c r="E116" t="s">
        <v>287</v>
      </c>
      <c r="F116" t="s">
        <v>288</v>
      </c>
      <c r="G116" s="1" t="s">
        <v>634</v>
      </c>
      <c r="H116" s="1" t="s">
        <v>635</v>
      </c>
      <c r="I116" t="s">
        <v>636</v>
      </c>
      <c r="J116" t="s">
        <v>33</v>
      </c>
      <c r="K116" t="s">
        <v>20</v>
      </c>
      <c r="L116" t="s">
        <v>21</v>
      </c>
      <c r="M116" s="3" t="s">
        <v>637</v>
      </c>
    </row>
    <row r="117" spans="1:13" x14ac:dyDescent="0.25">
      <c r="A117">
        <v>4768314</v>
      </c>
      <c r="B117" t="s">
        <v>638</v>
      </c>
      <c r="C117" t="str">
        <f>"9781487500467"</f>
        <v>9781487500467</v>
      </c>
      <c r="D117" t="str">
        <f>"9781487511067"</f>
        <v>9781487511067</v>
      </c>
      <c r="E117" t="s">
        <v>491</v>
      </c>
      <c r="F117" t="s">
        <v>491</v>
      </c>
      <c r="G117" s="1" t="s">
        <v>639</v>
      </c>
      <c r="H117" s="1" t="s">
        <v>640</v>
      </c>
      <c r="I117" t="s">
        <v>641</v>
      </c>
      <c r="J117" t="s">
        <v>109</v>
      </c>
      <c r="K117" t="s">
        <v>20</v>
      </c>
      <c r="L117" t="s">
        <v>21</v>
      </c>
      <c r="M117" s="3" t="s">
        <v>642</v>
      </c>
    </row>
    <row r="118" spans="1:13" x14ac:dyDescent="0.25">
      <c r="A118">
        <v>4773005</v>
      </c>
      <c r="B118" t="s">
        <v>643</v>
      </c>
      <c r="C118" t="str">
        <f>"9781786430007"</f>
        <v>9781786430007</v>
      </c>
      <c r="D118" t="str">
        <f>"9781786430014"</f>
        <v>9781786430014</v>
      </c>
      <c r="E118" t="s">
        <v>644</v>
      </c>
      <c r="F118" t="s">
        <v>645</v>
      </c>
      <c r="G118" s="1" t="s">
        <v>646</v>
      </c>
      <c r="H118" s="1" t="s">
        <v>647</v>
      </c>
      <c r="I118" t="s">
        <v>648</v>
      </c>
      <c r="J118" t="s">
        <v>109</v>
      </c>
      <c r="K118" t="s">
        <v>20</v>
      </c>
      <c r="L118" t="s">
        <v>21</v>
      </c>
      <c r="M118" s="3" t="s">
        <v>649</v>
      </c>
    </row>
    <row r="119" spans="1:13" x14ac:dyDescent="0.25">
      <c r="A119">
        <v>4801163</v>
      </c>
      <c r="B119" t="s">
        <v>650</v>
      </c>
      <c r="C119" t="str">
        <f>"9783319341439"</f>
        <v>9783319341439</v>
      </c>
      <c r="D119" t="str">
        <f>"9783319341446"</f>
        <v>9783319341446</v>
      </c>
      <c r="E119" t="s">
        <v>620</v>
      </c>
      <c r="F119" t="s">
        <v>65</v>
      </c>
      <c r="G119" s="1" t="s">
        <v>651</v>
      </c>
      <c r="H119" s="1" t="s">
        <v>652</v>
      </c>
      <c r="I119" t="s">
        <v>653</v>
      </c>
      <c r="J119" t="s">
        <v>386</v>
      </c>
      <c r="K119" t="s">
        <v>20</v>
      </c>
      <c r="L119" t="s">
        <v>21</v>
      </c>
      <c r="M119" s="3" t="s">
        <v>654</v>
      </c>
    </row>
    <row r="120" spans="1:13" x14ac:dyDescent="0.25">
      <c r="A120">
        <v>4877654</v>
      </c>
      <c r="B120" t="s">
        <v>655</v>
      </c>
      <c r="C120" t="str">
        <f>"9781472482525"</f>
        <v>9781472482525</v>
      </c>
      <c r="D120" t="str">
        <f>"9781317088455"</f>
        <v>9781317088455</v>
      </c>
      <c r="E120" t="s">
        <v>14</v>
      </c>
      <c r="F120" t="s">
        <v>15</v>
      </c>
      <c r="G120" s="1" t="s">
        <v>656</v>
      </c>
      <c r="H120" s="1" t="s">
        <v>657</v>
      </c>
      <c r="I120" t="s">
        <v>658</v>
      </c>
      <c r="J120" t="s">
        <v>81</v>
      </c>
      <c r="K120" t="s">
        <v>20</v>
      </c>
      <c r="L120" t="s">
        <v>21</v>
      </c>
      <c r="M120" s="3" t="s">
        <v>659</v>
      </c>
    </row>
    <row r="121" spans="1:13" x14ac:dyDescent="0.25">
      <c r="A121">
        <v>4890814</v>
      </c>
      <c r="B121" t="s">
        <v>660</v>
      </c>
      <c r="C121" t="str">
        <f>"9781138036819"</f>
        <v>9781138036819</v>
      </c>
      <c r="D121" t="str">
        <f>"9781351712941"</f>
        <v>9781351712941</v>
      </c>
      <c r="E121" t="s">
        <v>14</v>
      </c>
      <c r="F121" t="s">
        <v>15</v>
      </c>
      <c r="G121" s="1" t="s">
        <v>661</v>
      </c>
      <c r="H121" s="1" t="s">
        <v>662</v>
      </c>
      <c r="I121" t="s">
        <v>663</v>
      </c>
      <c r="J121" t="s">
        <v>81</v>
      </c>
      <c r="K121" t="s">
        <v>20</v>
      </c>
      <c r="L121" t="s">
        <v>21</v>
      </c>
      <c r="M121" s="3" t="s">
        <v>664</v>
      </c>
    </row>
    <row r="122" spans="1:13" x14ac:dyDescent="0.25">
      <c r="A122">
        <v>5019290</v>
      </c>
      <c r="B122" t="s">
        <v>665</v>
      </c>
      <c r="C122" t="str">
        <f>"9783736994942"</f>
        <v>9783736994942</v>
      </c>
      <c r="D122" t="str">
        <f>"9783736984943"</f>
        <v>9783736984943</v>
      </c>
      <c r="E122" t="s">
        <v>666</v>
      </c>
      <c r="F122" t="s">
        <v>666</v>
      </c>
      <c r="G122" s="1" t="s">
        <v>667</v>
      </c>
      <c r="H122" s="1" t="s">
        <v>668</v>
      </c>
      <c r="I122" t="s">
        <v>669</v>
      </c>
      <c r="J122" t="s">
        <v>331</v>
      </c>
      <c r="K122" t="s">
        <v>20</v>
      </c>
      <c r="L122" t="s">
        <v>21</v>
      </c>
      <c r="M122" s="3" t="s">
        <v>670</v>
      </c>
    </row>
    <row r="123" spans="1:13" x14ac:dyDescent="0.25">
      <c r="A123">
        <v>5020724</v>
      </c>
      <c r="B123" t="s">
        <v>671</v>
      </c>
      <c r="C123" t="str">
        <f>"9783736995031"</f>
        <v>9783736995031</v>
      </c>
      <c r="D123" t="str">
        <f>"9783736985032"</f>
        <v>9783736985032</v>
      </c>
      <c r="E123" t="s">
        <v>666</v>
      </c>
      <c r="F123" t="s">
        <v>666</v>
      </c>
      <c r="G123" s="1" t="s">
        <v>672</v>
      </c>
      <c r="H123" s="1" t="s">
        <v>668</v>
      </c>
      <c r="I123" t="s">
        <v>673</v>
      </c>
      <c r="J123" t="s">
        <v>674</v>
      </c>
      <c r="K123" t="s">
        <v>20</v>
      </c>
      <c r="L123" t="s">
        <v>21</v>
      </c>
      <c r="M123" s="3" t="s">
        <v>675</v>
      </c>
    </row>
    <row r="124" spans="1:13" x14ac:dyDescent="0.25">
      <c r="A124">
        <v>5042840</v>
      </c>
      <c r="B124" t="s">
        <v>676</v>
      </c>
      <c r="C124" t="str">
        <f>"9780754619369"</f>
        <v>9780754619369</v>
      </c>
      <c r="D124" t="str">
        <f>"9781351899710"</f>
        <v>9781351899710</v>
      </c>
      <c r="E124" t="s">
        <v>14</v>
      </c>
      <c r="F124" t="s">
        <v>15</v>
      </c>
      <c r="G124" s="1" t="s">
        <v>677</v>
      </c>
      <c r="H124" s="1" t="s">
        <v>678</v>
      </c>
      <c r="I124" t="s">
        <v>679</v>
      </c>
      <c r="J124" t="s">
        <v>33</v>
      </c>
      <c r="K124" t="s">
        <v>20</v>
      </c>
      <c r="L124" t="s">
        <v>21</v>
      </c>
      <c r="M124" s="3" t="s">
        <v>680</v>
      </c>
    </row>
    <row r="125" spans="1:13" x14ac:dyDescent="0.25">
      <c r="A125">
        <v>5171118</v>
      </c>
      <c r="B125" t="s">
        <v>681</v>
      </c>
      <c r="C125" t="str">
        <f>"9781487500900"</f>
        <v>9781487500900</v>
      </c>
      <c r="D125" t="str">
        <f>"9781487512507"</f>
        <v>9781487512507</v>
      </c>
      <c r="E125" t="s">
        <v>491</v>
      </c>
      <c r="F125" t="s">
        <v>491</v>
      </c>
      <c r="G125" s="1" t="s">
        <v>682</v>
      </c>
      <c r="H125" s="1" t="s">
        <v>683</v>
      </c>
      <c r="I125" t="s">
        <v>684</v>
      </c>
      <c r="J125" t="s">
        <v>39</v>
      </c>
      <c r="K125" t="s">
        <v>20</v>
      </c>
      <c r="L125" t="s">
        <v>21</v>
      </c>
      <c r="M125" s="3" t="s">
        <v>685</v>
      </c>
    </row>
    <row r="126" spans="1:13" x14ac:dyDescent="0.25">
      <c r="A126">
        <v>5240665</v>
      </c>
      <c r="B126" t="s">
        <v>686</v>
      </c>
      <c r="C126" t="str">
        <f>"9781472807946"</f>
        <v>9781472807946</v>
      </c>
      <c r="D126" t="str">
        <f>"9781472822284"</f>
        <v>9781472822284</v>
      </c>
      <c r="E126" t="s">
        <v>687</v>
      </c>
      <c r="F126" t="s">
        <v>688</v>
      </c>
      <c r="G126" s="1" t="s">
        <v>689</v>
      </c>
      <c r="H126" s="1" t="s">
        <v>690</v>
      </c>
      <c r="I126" t="s">
        <v>691</v>
      </c>
      <c r="J126" t="s">
        <v>39</v>
      </c>
      <c r="K126" t="s">
        <v>20</v>
      </c>
      <c r="L126" t="s">
        <v>21</v>
      </c>
      <c r="M126" s="3" t="s">
        <v>692</v>
      </c>
    </row>
    <row r="127" spans="1:13" x14ac:dyDescent="0.25">
      <c r="A127">
        <v>5262965</v>
      </c>
      <c r="B127" t="s">
        <v>693</v>
      </c>
      <c r="C127" t="str">
        <f>"9781532110535"</f>
        <v>9781532110535</v>
      </c>
      <c r="D127" t="str">
        <f>"9781680786446"</f>
        <v>9781680786446</v>
      </c>
      <c r="E127" t="s">
        <v>694</v>
      </c>
      <c r="F127" t="s">
        <v>695</v>
      </c>
      <c r="G127" s="1" t="s">
        <v>696</v>
      </c>
      <c r="H127" s="1" t="s">
        <v>697</v>
      </c>
      <c r="I127" t="s">
        <v>698</v>
      </c>
      <c r="J127" t="s">
        <v>699</v>
      </c>
      <c r="K127" t="s">
        <v>20</v>
      </c>
      <c r="L127" t="s">
        <v>21</v>
      </c>
      <c r="M127" s="3" t="s">
        <v>700</v>
      </c>
    </row>
    <row r="128" spans="1:13" x14ac:dyDescent="0.25">
      <c r="A128">
        <v>5306754</v>
      </c>
      <c r="B128" t="s">
        <v>701</v>
      </c>
      <c r="C128" t="str">
        <f>"9780813335384"</f>
        <v>9780813335384</v>
      </c>
      <c r="D128" t="str">
        <f>"9780429977794"</f>
        <v>9780429977794</v>
      </c>
      <c r="E128" t="s">
        <v>14</v>
      </c>
      <c r="F128" t="s">
        <v>15</v>
      </c>
      <c r="G128" s="1" t="s">
        <v>702</v>
      </c>
      <c r="H128" s="1" t="s">
        <v>703</v>
      </c>
      <c r="I128" t="s">
        <v>704</v>
      </c>
      <c r="J128" t="s">
        <v>495</v>
      </c>
      <c r="K128" t="s">
        <v>20</v>
      </c>
      <c r="L128" t="s">
        <v>21</v>
      </c>
      <c r="M128" s="3" t="s">
        <v>705</v>
      </c>
    </row>
    <row r="129" spans="1:13" x14ac:dyDescent="0.25">
      <c r="A129">
        <v>5310262</v>
      </c>
      <c r="B129" t="s">
        <v>706</v>
      </c>
      <c r="C129" t="str">
        <f>"9781487500498"</f>
        <v>9781487500498</v>
      </c>
      <c r="D129" t="str">
        <f>"9781487511159"</f>
        <v>9781487511159</v>
      </c>
      <c r="E129" t="s">
        <v>491</v>
      </c>
      <c r="F129" t="s">
        <v>491</v>
      </c>
      <c r="G129" s="1" t="s">
        <v>707</v>
      </c>
      <c r="H129" s="1" t="s">
        <v>708</v>
      </c>
      <c r="I129" t="s">
        <v>709</v>
      </c>
      <c r="J129" t="s">
        <v>33</v>
      </c>
      <c r="K129" t="s">
        <v>20</v>
      </c>
      <c r="L129" t="s">
        <v>21</v>
      </c>
      <c r="M129" s="3" t="s">
        <v>710</v>
      </c>
    </row>
    <row r="130" spans="1:13" x14ac:dyDescent="0.25">
      <c r="A130">
        <v>5320603</v>
      </c>
      <c r="B130" t="s">
        <v>711</v>
      </c>
      <c r="C130" t="str">
        <f>"9781618116611"</f>
        <v>9781618116611</v>
      </c>
      <c r="D130" t="str">
        <f>"9781618116628"</f>
        <v>9781618116628</v>
      </c>
      <c r="E130" t="s">
        <v>485</v>
      </c>
      <c r="F130" t="s">
        <v>485</v>
      </c>
      <c r="G130" s="1" t="s">
        <v>712</v>
      </c>
      <c r="H130" s="1" t="s">
        <v>713</v>
      </c>
      <c r="I130" t="s">
        <v>600</v>
      </c>
      <c r="J130" t="s">
        <v>714</v>
      </c>
      <c r="K130" t="s">
        <v>20</v>
      </c>
      <c r="L130" t="s">
        <v>21</v>
      </c>
      <c r="M130" s="3" t="s">
        <v>715</v>
      </c>
    </row>
    <row r="131" spans="1:13" x14ac:dyDescent="0.25">
      <c r="A131">
        <v>5325768</v>
      </c>
      <c r="B131" t="s">
        <v>716</v>
      </c>
      <c r="C131" t="str">
        <f>"9788024637112"</f>
        <v>9788024637112</v>
      </c>
      <c r="D131" t="str">
        <f>"9788024637372"</f>
        <v>9788024637372</v>
      </c>
      <c r="E131" t="s">
        <v>717</v>
      </c>
      <c r="F131" t="s">
        <v>717</v>
      </c>
      <c r="G131" s="1" t="s">
        <v>718</v>
      </c>
      <c r="H131" s="1" t="s">
        <v>719</v>
      </c>
      <c r="I131" t="s">
        <v>720</v>
      </c>
      <c r="J131" t="s">
        <v>109</v>
      </c>
      <c r="K131" t="s">
        <v>721</v>
      </c>
      <c r="L131" t="s">
        <v>21</v>
      </c>
      <c r="M131" s="3" t="s">
        <v>722</v>
      </c>
    </row>
    <row r="132" spans="1:13" x14ac:dyDescent="0.25">
      <c r="A132">
        <v>5347716</v>
      </c>
      <c r="B132" t="s">
        <v>723</v>
      </c>
      <c r="C132" t="str">
        <f>"9781487501723"</f>
        <v>9781487501723</v>
      </c>
      <c r="D132" t="str">
        <f>"9781487513825"</f>
        <v>9781487513825</v>
      </c>
      <c r="E132" t="s">
        <v>491</v>
      </c>
      <c r="F132" t="s">
        <v>491</v>
      </c>
      <c r="G132" s="1" t="s">
        <v>724</v>
      </c>
      <c r="H132" s="1" t="s">
        <v>725</v>
      </c>
      <c r="I132" t="s">
        <v>726</v>
      </c>
      <c r="J132" t="s">
        <v>39</v>
      </c>
      <c r="K132" t="s">
        <v>20</v>
      </c>
      <c r="L132" t="s">
        <v>21</v>
      </c>
      <c r="M132" s="3" t="s">
        <v>727</v>
      </c>
    </row>
    <row r="133" spans="1:13" x14ac:dyDescent="0.25">
      <c r="A133">
        <v>5357883</v>
      </c>
      <c r="B133" t="s">
        <v>728</v>
      </c>
      <c r="C133" t="str">
        <f>"9789633862049"</f>
        <v>9789633862049</v>
      </c>
      <c r="D133" t="str">
        <f>"9789633862056"</f>
        <v>9789633862056</v>
      </c>
      <c r="E133" t="s">
        <v>334</v>
      </c>
      <c r="F133" t="s">
        <v>334</v>
      </c>
      <c r="G133" s="1" t="s">
        <v>729</v>
      </c>
      <c r="H133" s="1" t="s">
        <v>730</v>
      </c>
      <c r="I133" t="s">
        <v>731</v>
      </c>
      <c r="J133" t="s">
        <v>39</v>
      </c>
      <c r="K133" t="s">
        <v>20</v>
      </c>
      <c r="L133" t="s">
        <v>21</v>
      </c>
      <c r="M133" s="3" t="s">
        <v>732</v>
      </c>
    </row>
    <row r="134" spans="1:13" x14ac:dyDescent="0.25">
      <c r="A134">
        <v>5379943</v>
      </c>
      <c r="B134" t="s">
        <v>733</v>
      </c>
      <c r="C134" t="str">
        <f>"9783319785882"</f>
        <v>9783319785882</v>
      </c>
      <c r="D134" t="str">
        <f>"9783319785899"</f>
        <v>9783319785899</v>
      </c>
      <c r="E134" t="s">
        <v>620</v>
      </c>
      <c r="F134" t="s">
        <v>65</v>
      </c>
      <c r="G134" s="1" t="s">
        <v>734</v>
      </c>
      <c r="H134" s="1" t="s">
        <v>735</v>
      </c>
      <c r="I134" t="s">
        <v>736</v>
      </c>
      <c r="J134" t="s">
        <v>109</v>
      </c>
      <c r="K134" t="s">
        <v>20</v>
      </c>
      <c r="L134" t="s">
        <v>21</v>
      </c>
      <c r="M134" s="3" t="s">
        <v>737</v>
      </c>
    </row>
    <row r="135" spans="1:13" x14ac:dyDescent="0.25">
      <c r="A135">
        <v>5384680</v>
      </c>
      <c r="B135" t="s">
        <v>738</v>
      </c>
      <c r="C135" t="str">
        <f>"9781508177326"</f>
        <v>9781508177326</v>
      </c>
      <c r="D135" t="str">
        <f>"9781508177333"</f>
        <v>9781508177333</v>
      </c>
      <c r="E135" t="s">
        <v>739</v>
      </c>
      <c r="F135" t="s">
        <v>740</v>
      </c>
      <c r="G135" s="1" t="s">
        <v>741</v>
      </c>
      <c r="H135" s="1" t="s">
        <v>742</v>
      </c>
      <c r="I135" t="s">
        <v>743</v>
      </c>
      <c r="J135" t="s">
        <v>39</v>
      </c>
      <c r="K135" t="s">
        <v>20</v>
      </c>
      <c r="L135" t="s">
        <v>21</v>
      </c>
      <c r="M135" s="3" t="s">
        <v>744</v>
      </c>
    </row>
    <row r="136" spans="1:13" x14ac:dyDescent="0.25">
      <c r="A136">
        <v>5405003</v>
      </c>
      <c r="B136" t="s">
        <v>693</v>
      </c>
      <c r="C136" t="str">
        <f>"9781502627445"</f>
        <v>9781502627445</v>
      </c>
      <c r="D136" t="str">
        <f>"9781502627377"</f>
        <v>9781502627377</v>
      </c>
      <c r="E136" t="s">
        <v>745</v>
      </c>
      <c r="F136" t="s">
        <v>745</v>
      </c>
      <c r="G136" s="1" t="s">
        <v>746</v>
      </c>
      <c r="H136" s="1" t="s">
        <v>747</v>
      </c>
      <c r="I136" t="s">
        <v>748</v>
      </c>
      <c r="J136" t="s">
        <v>39</v>
      </c>
      <c r="K136" t="s">
        <v>20</v>
      </c>
      <c r="L136" t="s">
        <v>21</v>
      </c>
      <c r="M136" s="3" t="s">
        <v>749</v>
      </c>
    </row>
    <row r="137" spans="1:13" x14ac:dyDescent="0.25">
      <c r="A137">
        <v>5428178</v>
      </c>
      <c r="B137" t="s">
        <v>750</v>
      </c>
      <c r="C137" t="str">
        <f>"9780815377245"</f>
        <v>9780815377245</v>
      </c>
      <c r="D137" t="str">
        <f>"9781351234450"</f>
        <v>9781351234450</v>
      </c>
      <c r="E137" t="s">
        <v>14</v>
      </c>
      <c r="F137" t="s">
        <v>15</v>
      </c>
      <c r="G137" s="1" t="s">
        <v>751</v>
      </c>
      <c r="H137" s="1" t="s">
        <v>752</v>
      </c>
      <c r="I137" t="s">
        <v>753</v>
      </c>
      <c r="J137" t="s">
        <v>39</v>
      </c>
      <c r="K137" t="s">
        <v>20</v>
      </c>
      <c r="L137" t="s">
        <v>21</v>
      </c>
      <c r="M137" s="3" t="s">
        <v>754</v>
      </c>
    </row>
    <row r="138" spans="1:13" x14ac:dyDescent="0.25">
      <c r="A138">
        <v>5431690</v>
      </c>
      <c r="B138" t="s">
        <v>755</v>
      </c>
      <c r="C138" t="str">
        <f>"9783957100375"</f>
        <v>9783957100375</v>
      </c>
      <c r="D138" t="str">
        <f>"9783957101372"</f>
        <v>9783957101372</v>
      </c>
      <c r="E138" t="s">
        <v>756</v>
      </c>
      <c r="F138" t="s">
        <v>756</v>
      </c>
      <c r="G138" s="1" t="s">
        <v>757</v>
      </c>
      <c r="H138" s="1" t="s">
        <v>758</v>
      </c>
      <c r="I138" t="s">
        <v>759</v>
      </c>
      <c r="J138" t="s">
        <v>331</v>
      </c>
      <c r="K138" t="s">
        <v>20</v>
      </c>
      <c r="L138" t="s">
        <v>21</v>
      </c>
      <c r="M138" s="3" t="s">
        <v>760</v>
      </c>
    </row>
    <row r="139" spans="1:13" x14ac:dyDescent="0.25">
      <c r="A139">
        <v>5490710</v>
      </c>
      <c r="B139" t="s">
        <v>761</v>
      </c>
      <c r="C139" t="str">
        <f>"9781785339783"</f>
        <v>9781785339783</v>
      </c>
      <c r="D139" t="str">
        <f>"9781785339790"</f>
        <v>9781785339790</v>
      </c>
      <c r="E139" t="s">
        <v>141</v>
      </c>
      <c r="F139" t="s">
        <v>141</v>
      </c>
      <c r="G139" s="1" t="s">
        <v>762</v>
      </c>
      <c r="H139" s="1" t="s">
        <v>763</v>
      </c>
      <c r="I139" t="s">
        <v>764</v>
      </c>
      <c r="J139" t="s">
        <v>39</v>
      </c>
      <c r="K139" t="s">
        <v>20</v>
      </c>
      <c r="L139" t="s">
        <v>21</v>
      </c>
      <c r="M139" s="3" t="s">
        <v>765</v>
      </c>
    </row>
    <row r="140" spans="1:13" x14ac:dyDescent="0.25">
      <c r="A140">
        <v>5490905</v>
      </c>
      <c r="B140" t="s">
        <v>766</v>
      </c>
      <c r="C140" t="str">
        <f>"9781138569768"</f>
        <v>9781138569768</v>
      </c>
      <c r="D140" t="str">
        <f>"9781351337182"</f>
        <v>9781351337182</v>
      </c>
      <c r="E140" t="s">
        <v>14</v>
      </c>
      <c r="F140" t="s">
        <v>15</v>
      </c>
      <c r="G140" s="1" t="s">
        <v>767</v>
      </c>
      <c r="H140" s="1" t="s">
        <v>763</v>
      </c>
      <c r="I140" t="s">
        <v>768</v>
      </c>
      <c r="J140" t="s">
        <v>617</v>
      </c>
      <c r="K140" t="s">
        <v>20</v>
      </c>
      <c r="L140" t="s">
        <v>21</v>
      </c>
      <c r="M140" s="3" t="s">
        <v>769</v>
      </c>
    </row>
    <row r="141" spans="1:13" x14ac:dyDescent="0.25">
      <c r="A141">
        <v>5510566</v>
      </c>
      <c r="B141" t="s">
        <v>770</v>
      </c>
      <c r="C141" t="str">
        <f>"9789462652217"</f>
        <v>9789462652217</v>
      </c>
      <c r="D141" t="str">
        <f>"9789462652224"</f>
        <v>9789462652224</v>
      </c>
      <c r="E141" t="s">
        <v>771</v>
      </c>
      <c r="F141" t="s">
        <v>771</v>
      </c>
      <c r="G141" s="1" t="s">
        <v>772</v>
      </c>
      <c r="H141" s="1" t="s">
        <v>773</v>
      </c>
      <c r="I141" t="s">
        <v>774</v>
      </c>
      <c r="J141" t="s">
        <v>775</v>
      </c>
      <c r="K141" t="s">
        <v>20</v>
      </c>
      <c r="L141" t="s">
        <v>21</v>
      </c>
      <c r="M141" s="3" t="s">
        <v>776</v>
      </c>
    </row>
    <row r="142" spans="1:13" x14ac:dyDescent="0.25">
      <c r="A142">
        <v>5536206</v>
      </c>
      <c r="B142" t="s">
        <v>777</v>
      </c>
      <c r="C142" t="str">
        <f>""</f>
        <v/>
      </c>
      <c r="D142" t="str">
        <f>"9780737750805"</f>
        <v>9780737750805</v>
      </c>
      <c r="E142" t="s">
        <v>778</v>
      </c>
      <c r="F142" t="s">
        <v>779</v>
      </c>
      <c r="G142" s="1" t="s">
        <v>780</v>
      </c>
      <c r="H142" s="1" t="s">
        <v>781</v>
      </c>
      <c r="I142" t="s">
        <v>782</v>
      </c>
      <c r="J142" t="s">
        <v>783</v>
      </c>
      <c r="K142" t="s">
        <v>20</v>
      </c>
      <c r="L142" t="s">
        <v>21</v>
      </c>
      <c r="M142" s="3" t="s">
        <v>784</v>
      </c>
    </row>
    <row r="143" spans="1:13" x14ac:dyDescent="0.25">
      <c r="A143">
        <v>5560639</v>
      </c>
      <c r="B143" t="s">
        <v>785</v>
      </c>
      <c r="C143" t="str">
        <f>"9781472828347"</f>
        <v>9781472828347</v>
      </c>
      <c r="D143" t="str">
        <f>"9781472828361"</f>
        <v>9781472828361</v>
      </c>
      <c r="E143" t="s">
        <v>687</v>
      </c>
      <c r="F143" t="s">
        <v>688</v>
      </c>
      <c r="G143" s="1" t="s">
        <v>786</v>
      </c>
      <c r="H143" s="1" t="s">
        <v>787</v>
      </c>
      <c r="I143" t="s">
        <v>788</v>
      </c>
      <c r="J143" t="s">
        <v>39</v>
      </c>
      <c r="K143" t="s">
        <v>20</v>
      </c>
      <c r="L143" t="s">
        <v>21</v>
      </c>
      <c r="M143" s="3" t="s">
        <v>789</v>
      </c>
    </row>
    <row r="144" spans="1:13" x14ac:dyDescent="0.25">
      <c r="A144">
        <v>5572353</v>
      </c>
      <c r="B144" t="s">
        <v>790</v>
      </c>
      <c r="C144" t="str">
        <f>"9781536143553"</f>
        <v>9781536143553</v>
      </c>
      <c r="D144" t="str">
        <f>"9781536143560"</f>
        <v>9781536143560</v>
      </c>
      <c r="E144" t="s">
        <v>287</v>
      </c>
      <c r="F144" t="s">
        <v>791</v>
      </c>
      <c r="G144" s="1" t="s">
        <v>792</v>
      </c>
      <c r="H144" s="1" t="s">
        <v>793</v>
      </c>
      <c r="I144" t="s">
        <v>794</v>
      </c>
      <c r="J144" t="s">
        <v>39</v>
      </c>
      <c r="K144" t="s">
        <v>20</v>
      </c>
      <c r="L144" t="s">
        <v>21</v>
      </c>
      <c r="M144" s="3" t="s">
        <v>795</v>
      </c>
    </row>
    <row r="145" spans="1:13" x14ac:dyDescent="0.25">
      <c r="A145">
        <v>5613601</v>
      </c>
      <c r="B145" t="s">
        <v>796</v>
      </c>
      <c r="C145" t="str">
        <f>"9781138386211"</f>
        <v>9781138386211</v>
      </c>
      <c r="D145" t="str">
        <f>"9780429762413"</f>
        <v>9780429762413</v>
      </c>
      <c r="E145" t="s">
        <v>14</v>
      </c>
      <c r="F145" t="s">
        <v>15</v>
      </c>
      <c r="G145" s="1" t="s">
        <v>797</v>
      </c>
      <c r="H145" s="1" t="s">
        <v>798</v>
      </c>
      <c r="I145" t="s">
        <v>799</v>
      </c>
      <c r="J145" t="s">
        <v>410</v>
      </c>
      <c r="K145" t="s">
        <v>20</v>
      </c>
      <c r="L145" t="s">
        <v>21</v>
      </c>
      <c r="M145" s="3" t="s">
        <v>800</v>
      </c>
    </row>
    <row r="146" spans="1:13" x14ac:dyDescent="0.25">
      <c r="A146">
        <v>5639389</v>
      </c>
      <c r="B146" t="s">
        <v>801</v>
      </c>
      <c r="C146" t="str">
        <f>"9780773555204"</f>
        <v>9780773555204</v>
      </c>
      <c r="D146" t="str">
        <f>"9780773556164"</f>
        <v>9780773556164</v>
      </c>
      <c r="E146" t="s">
        <v>372</v>
      </c>
      <c r="F146" t="s">
        <v>372</v>
      </c>
      <c r="G146" s="1" t="s">
        <v>802</v>
      </c>
      <c r="H146" s="1" t="s">
        <v>803</v>
      </c>
      <c r="I146" t="s">
        <v>375</v>
      </c>
      <c r="J146" t="s">
        <v>804</v>
      </c>
      <c r="K146" t="s">
        <v>20</v>
      </c>
      <c r="L146" t="s">
        <v>21</v>
      </c>
      <c r="M146" s="3" t="s">
        <v>805</v>
      </c>
    </row>
    <row r="147" spans="1:13" x14ac:dyDescent="0.25">
      <c r="A147">
        <v>5675658</v>
      </c>
      <c r="B147" t="s">
        <v>806</v>
      </c>
      <c r="C147" t="str">
        <f>"9781138466463"</f>
        <v>9781138466463</v>
      </c>
      <c r="D147" t="str">
        <f>"9780429628320"</f>
        <v>9780429628320</v>
      </c>
      <c r="E147" t="s">
        <v>14</v>
      </c>
      <c r="F147" t="s">
        <v>15</v>
      </c>
      <c r="G147" s="1" t="s">
        <v>807</v>
      </c>
      <c r="H147" s="1" t="s">
        <v>808</v>
      </c>
      <c r="I147" t="s">
        <v>809</v>
      </c>
      <c r="J147" t="s">
        <v>39</v>
      </c>
      <c r="K147" t="s">
        <v>20</v>
      </c>
      <c r="L147" t="s">
        <v>21</v>
      </c>
      <c r="M147" s="3" t="s">
        <v>810</v>
      </c>
    </row>
    <row r="148" spans="1:13" x14ac:dyDescent="0.25">
      <c r="A148">
        <v>5695596</v>
      </c>
      <c r="B148" t="s">
        <v>811</v>
      </c>
      <c r="C148" t="str">
        <f>"9781618117366"</f>
        <v>9781618117366</v>
      </c>
      <c r="D148" t="str">
        <f>"9781618117373"</f>
        <v>9781618117373</v>
      </c>
      <c r="E148" t="s">
        <v>485</v>
      </c>
      <c r="F148" t="s">
        <v>485</v>
      </c>
      <c r="G148" s="1" t="s">
        <v>812</v>
      </c>
      <c r="H148" s="1" t="s">
        <v>813</v>
      </c>
      <c r="I148" t="s">
        <v>814</v>
      </c>
      <c r="J148" t="s">
        <v>39</v>
      </c>
      <c r="K148" t="s">
        <v>20</v>
      </c>
      <c r="L148" t="s">
        <v>21</v>
      </c>
      <c r="M148" s="3" t="s">
        <v>815</v>
      </c>
    </row>
    <row r="149" spans="1:13" x14ac:dyDescent="0.25">
      <c r="A149">
        <v>5703352</v>
      </c>
      <c r="B149" t="s">
        <v>816</v>
      </c>
      <c r="C149" t="str">
        <f>"9780802060037"</f>
        <v>9780802060037</v>
      </c>
      <c r="D149" t="str">
        <f>"9781487575953"</f>
        <v>9781487575953</v>
      </c>
      <c r="E149" t="s">
        <v>491</v>
      </c>
      <c r="F149" t="s">
        <v>491</v>
      </c>
      <c r="G149" s="1" t="s">
        <v>817</v>
      </c>
      <c r="H149" s="1" t="s">
        <v>818</v>
      </c>
      <c r="I149" t="s">
        <v>819</v>
      </c>
      <c r="J149" t="s">
        <v>380</v>
      </c>
      <c r="K149" t="s">
        <v>20</v>
      </c>
      <c r="L149" t="s">
        <v>21</v>
      </c>
      <c r="M149" s="3" t="s">
        <v>820</v>
      </c>
    </row>
    <row r="150" spans="1:13" x14ac:dyDescent="0.25">
      <c r="A150">
        <v>5703419</v>
      </c>
      <c r="B150" t="s">
        <v>821</v>
      </c>
      <c r="C150" t="str">
        <f>"9781487577278"</f>
        <v>9781487577278</v>
      </c>
      <c r="D150" t="str">
        <f>"9781487576554"</f>
        <v>9781487576554</v>
      </c>
      <c r="E150" t="s">
        <v>491</v>
      </c>
      <c r="F150" t="s">
        <v>491</v>
      </c>
      <c r="G150" s="1" t="s">
        <v>822</v>
      </c>
      <c r="H150" s="1" t="s">
        <v>818</v>
      </c>
      <c r="I150" t="s">
        <v>823</v>
      </c>
      <c r="J150" t="s">
        <v>39</v>
      </c>
      <c r="K150" t="s">
        <v>20</v>
      </c>
      <c r="L150" t="s">
        <v>21</v>
      </c>
      <c r="M150" s="3" t="s">
        <v>824</v>
      </c>
    </row>
    <row r="151" spans="1:13" x14ac:dyDescent="0.25">
      <c r="A151">
        <v>5731662</v>
      </c>
      <c r="B151" t="s">
        <v>825</v>
      </c>
      <c r="C151" t="str">
        <f>"9783631748626"</f>
        <v>9783631748626</v>
      </c>
      <c r="D151" t="str">
        <f>"9783631760598"</f>
        <v>9783631760598</v>
      </c>
      <c r="E151" t="s">
        <v>201</v>
      </c>
      <c r="F151" t="s">
        <v>201</v>
      </c>
      <c r="G151" s="1" t="s">
        <v>826</v>
      </c>
      <c r="H151" s="1" t="s">
        <v>827</v>
      </c>
      <c r="I151" t="s">
        <v>828</v>
      </c>
      <c r="J151" t="s">
        <v>81</v>
      </c>
      <c r="K151" t="s">
        <v>20</v>
      </c>
      <c r="L151" t="s">
        <v>21</v>
      </c>
      <c r="M151" s="3" t="s">
        <v>829</v>
      </c>
    </row>
    <row r="152" spans="1:13" x14ac:dyDescent="0.25">
      <c r="A152">
        <v>5735881</v>
      </c>
      <c r="B152" t="s">
        <v>830</v>
      </c>
      <c r="C152" t="str">
        <f>"9783960671824"</f>
        <v>9783960671824</v>
      </c>
      <c r="D152" t="str">
        <f>"9783960676829"</f>
        <v>9783960676829</v>
      </c>
      <c r="E152" t="s">
        <v>118</v>
      </c>
      <c r="F152" t="s">
        <v>831</v>
      </c>
      <c r="G152" s="1" t="s">
        <v>832</v>
      </c>
      <c r="H152" s="1" t="s">
        <v>833</v>
      </c>
      <c r="I152" t="s">
        <v>834</v>
      </c>
      <c r="J152" t="s">
        <v>19</v>
      </c>
      <c r="K152" t="s">
        <v>20</v>
      </c>
      <c r="L152" t="s">
        <v>21</v>
      </c>
      <c r="M152" s="3" t="s">
        <v>835</v>
      </c>
    </row>
    <row r="153" spans="1:13" x14ac:dyDescent="0.25">
      <c r="A153">
        <v>5743866</v>
      </c>
      <c r="B153" t="s">
        <v>836</v>
      </c>
      <c r="C153" t="str">
        <f>"9781487502638"</f>
        <v>9781487502638</v>
      </c>
      <c r="D153" t="str">
        <f>"9781487515706"</f>
        <v>9781487515706</v>
      </c>
      <c r="E153" t="s">
        <v>491</v>
      </c>
      <c r="F153" t="s">
        <v>491</v>
      </c>
      <c r="G153" s="1" t="s">
        <v>837</v>
      </c>
      <c r="H153" s="1" t="s">
        <v>838</v>
      </c>
      <c r="I153" t="s">
        <v>839</v>
      </c>
      <c r="J153" t="s">
        <v>380</v>
      </c>
      <c r="K153" t="s">
        <v>20</v>
      </c>
      <c r="L153" t="s">
        <v>21</v>
      </c>
      <c r="M153" s="3" t="s">
        <v>840</v>
      </c>
    </row>
    <row r="154" spans="1:13" x14ac:dyDescent="0.25">
      <c r="A154">
        <v>5745525</v>
      </c>
      <c r="B154" t="s">
        <v>841</v>
      </c>
      <c r="C154" t="str">
        <f>"9781472833440"</f>
        <v>9781472833440</v>
      </c>
      <c r="D154" t="str">
        <f>"9781472833464"</f>
        <v>9781472833464</v>
      </c>
      <c r="E154" t="s">
        <v>687</v>
      </c>
      <c r="F154" t="s">
        <v>688</v>
      </c>
      <c r="G154" s="1" t="s">
        <v>842</v>
      </c>
      <c r="H154" s="1" t="s">
        <v>837</v>
      </c>
      <c r="I154" t="s">
        <v>843</v>
      </c>
      <c r="J154" t="s">
        <v>39</v>
      </c>
      <c r="K154" t="s">
        <v>20</v>
      </c>
      <c r="L154" t="s">
        <v>21</v>
      </c>
      <c r="M154" s="3" t="s">
        <v>844</v>
      </c>
    </row>
    <row r="155" spans="1:13" x14ac:dyDescent="0.25">
      <c r="A155">
        <v>5747222</v>
      </c>
      <c r="B155" t="s">
        <v>845</v>
      </c>
      <c r="C155" t="str">
        <f>"9781912390144"</f>
        <v>9781912390144</v>
      </c>
      <c r="D155" t="str">
        <f>"9781912866267"</f>
        <v>9781912866267</v>
      </c>
      <c r="E155" t="s">
        <v>168</v>
      </c>
      <c r="F155" t="s">
        <v>168</v>
      </c>
      <c r="G155" s="1" t="s">
        <v>846</v>
      </c>
      <c r="H155" s="1" t="s">
        <v>847</v>
      </c>
      <c r="I155" t="s">
        <v>848</v>
      </c>
      <c r="J155" t="s">
        <v>39</v>
      </c>
      <c r="K155" t="s">
        <v>20</v>
      </c>
      <c r="L155" t="s">
        <v>21</v>
      </c>
      <c r="M155" s="3" t="s">
        <v>849</v>
      </c>
    </row>
    <row r="156" spans="1:13" x14ac:dyDescent="0.25">
      <c r="A156">
        <v>5747225</v>
      </c>
      <c r="B156" t="s">
        <v>850</v>
      </c>
      <c r="C156" t="str">
        <f>"9781910777749"</f>
        <v>9781910777749</v>
      </c>
      <c r="D156" t="str">
        <f>"9781912866977"</f>
        <v>9781912866977</v>
      </c>
      <c r="E156" t="s">
        <v>168</v>
      </c>
      <c r="F156" t="s">
        <v>168</v>
      </c>
      <c r="G156" s="1" t="s">
        <v>851</v>
      </c>
      <c r="H156" s="1" t="s">
        <v>852</v>
      </c>
      <c r="I156" t="s">
        <v>853</v>
      </c>
      <c r="J156" t="s">
        <v>39</v>
      </c>
      <c r="K156" t="s">
        <v>20</v>
      </c>
      <c r="L156" t="s">
        <v>21</v>
      </c>
      <c r="M156" s="3" t="s">
        <v>854</v>
      </c>
    </row>
    <row r="157" spans="1:13" x14ac:dyDescent="0.25">
      <c r="A157">
        <v>5747922</v>
      </c>
      <c r="B157" t="s">
        <v>855</v>
      </c>
      <c r="C157" t="str">
        <f>"9781487573287"</f>
        <v>9781487573287</v>
      </c>
      <c r="D157" t="str">
        <f>"9781487584467"</f>
        <v>9781487584467</v>
      </c>
      <c r="E157" t="s">
        <v>491</v>
      </c>
      <c r="F157" t="s">
        <v>491</v>
      </c>
      <c r="G157" s="1" t="s">
        <v>856</v>
      </c>
      <c r="H157" s="1" t="s">
        <v>857</v>
      </c>
      <c r="I157" t="s">
        <v>819</v>
      </c>
      <c r="J157" t="s">
        <v>714</v>
      </c>
      <c r="K157" t="s">
        <v>20</v>
      </c>
      <c r="L157" t="s">
        <v>21</v>
      </c>
      <c r="M157" s="3" t="s">
        <v>858</v>
      </c>
    </row>
    <row r="158" spans="1:13" x14ac:dyDescent="0.25">
      <c r="A158">
        <v>5760874</v>
      </c>
      <c r="B158" t="s">
        <v>859</v>
      </c>
      <c r="C158" t="str">
        <f>"9781138496316"</f>
        <v>9781138496316</v>
      </c>
      <c r="D158" t="str">
        <f>"9781351022170"</f>
        <v>9781351022170</v>
      </c>
      <c r="E158" t="s">
        <v>14</v>
      </c>
      <c r="F158" t="s">
        <v>15</v>
      </c>
      <c r="G158" s="1" t="s">
        <v>860</v>
      </c>
      <c r="H158" s="1" t="s">
        <v>861</v>
      </c>
      <c r="I158" t="s">
        <v>862</v>
      </c>
      <c r="J158" t="s">
        <v>714</v>
      </c>
      <c r="K158" t="s">
        <v>20</v>
      </c>
      <c r="L158" t="s">
        <v>21</v>
      </c>
      <c r="M158" s="3" t="s">
        <v>863</v>
      </c>
    </row>
    <row r="159" spans="1:13" x14ac:dyDescent="0.25">
      <c r="A159">
        <v>5764247</v>
      </c>
      <c r="B159" t="s">
        <v>864</v>
      </c>
      <c r="C159" t="str">
        <f>"9783631770405"</f>
        <v>9783631770405</v>
      </c>
      <c r="D159" t="str">
        <f>"9783631783382"</f>
        <v>9783631783382</v>
      </c>
      <c r="E159" t="s">
        <v>201</v>
      </c>
      <c r="F159" t="s">
        <v>201</v>
      </c>
      <c r="G159" s="1" t="s">
        <v>865</v>
      </c>
      <c r="H159" s="1" t="s">
        <v>866</v>
      </c>
      <c r="I159" t="s">
        <v>867</v>
      </c>
      <c r="J159" t="s">
        <v>386</v>
      </c>
      <c r="K159" t="s">
        <v>20</v>
      </c>
      <c r="L159" t="s">
        <v>21</v>
      </c>
      <c r="M159" s="3" t="s">
        <v>868</v>
      </c>
    </row>
    <row r="160" spans="1:13" x14ac:dyDescent="0.25">
      <c r="A160">
        <v>5776592</v>
      </c>
      <c r="B160" t="s">
        <v>869</v>
      </c>
      <c r="C160" t="str">
        <f>"9783518060728"</f>
        <v>9783518060728</v>
      </c>
      <c r="D160" t="str">
        <f>"9783518737873"</f>
        <v>9783518737873</v>
      </c>
      <c r="E160" t="s">
        <v>870</v>
      </c>
      <c r="F160" t="s">
        <v>870</v>
      </c>
      <c r="G160" s="1" t="s">
        <v>871</v>
      </c>
      <c r="H160" s="1" t="s">
        <v>872</v>
      </c>
      <c r="I160" t="s">
        <v>873</v>
      </c>
      <c r="J160" t="s">
        <v>39</v>
      </c>
      <c r="K160" t="s">
        <v>157</v>
      </c>
      <c r="L160" t="s">
        <v>21</v>
      </c>
      <c r="M160" s="3" t="s">
        <v>874</v>
      </c>
    </row>
    <row r="161" spans="1:13" x14ac:dyDescent="0.25">
      <c r="A161">
        <v>5787666</v>
      </c>
      <c r="B161" t="s">
        <v>875</v>
      </c>
      <c r="C161" t="str">
        <f>"9781771333337"</f>
        <v>9781771333337</v>
      </c>
      <c r="D161" t="str">
        <f>"9781771333368"</f>
        <v>9781771333368</v>
      </c>
      <c r="E161" t="s">
        <v>876</v>
      </c>
      <c r="F161" t="s">
        <v>877</v>
      </c>
      <c r="G161" s="1" t="s">
        <v>603</v>
      </c>
      <c r="H161" s="1" t="s">
        <v>878</v>
      </c>
      <c r="I161" t="s">
        <v>879</v>
      </c>
      <c r="J161" t="s">
        <v>426</v>
      </c>
      <c r="K161" t="s">
        <v>20</v>
      </c>
      <c r="L161" t="s">
        <v>21</v>
      </c>
      <c r="M161" s="3" t="s">
        <v>880</v>
      </c>
    </row>
    <row r="162" spans="1:13" x14ac:dyDescent="0.25">
      <c r="A162">
        <v>5825276</v>
      </c>
      <c r="B162" t="s">
        <v>881</v>
      </c>
      <c r="C162" t="str">
        <f>"9780367303877"</f>
        <v>9780367303877</v>
      </c>
      <c r="D162" t="str">
        <f>"9781000240856"</f>
        <v>9781000240856</v>
      </c>
      <c r="E162" t="s">
        <v>14</v>
      </c>
      <c r="F162" t="s">
        <v>15</v>
      </c>
      <c r="G162" s="1" t="s">
        <v>882</v>
      </c>
      <c r="H162" s="1" t="s">
        <v>883</v>
      </c>
      <c r="I162" t="s">
        <v>884</v>
      </c>
      <c r="J162" t="s">
        <v>132</v>
      </c>
      <c r="K162" t="s">
        <v>20</v>
      </c>
      <c r="L162" t="s">
        <v>21</v>
      </c>
      <c r="M162" s="3" t="s">
        <v>885</v>
      </c>
    </row>
    <row r="163" spans="1:13" x14ac:dyDescent="0.25">
      <c r="A163">
        <v>5829880</v>
      </c>
      <c r="B163" t="s">
        <v>886</v>
      </c>
      <c r="C163" t="str">
        <f>"9780367333768"</f>
        <v>9780367333768</v>
      </c>
      <c r="D163" t="str">
        <f>"9781000134841"</f>
        <v>9781000134841</v>
      </c>
      <c r="E163" t="s">
        <v>14</v>
      </c>
      <c r="F163" t="s">
        <v>15</v>
      </c>
      <c r="G163" s="1" t="s">
        <v>887</v>
      </c>
      <c r="H163" s="1" t="s">
        <v>888</v>
      </c>
      <c r="I163" t="s">
        <v>379</v>
      </c>
      <c r="J163" t="s">
        <v>39</v>
      </c>
      <c r="K163" t="s">
        <v>20</v>
      </c>
      <c r="L163" t="s">
        <v>21</v>
      </c>
      <c r="M163" s="3" t="s">
        <v>889</v>
      </c>
    </row>
    <row r="164" spans="1:13" x14ac:dyDescent="0.25">
      <c r="A164">
        <v>5847808</v>
      </c>
      <c r="B164" t="s">
        <v>890</v>
      </c>
      <c r="C164" t="str">
        <f>"9780765606242"</f>
        <v>9780765606242</v>
      </c>
      <c r="D164" t="str">
        <f>"9781315500089"</f>
        <v>9781315500089</v>
      </c>
      <c r="E164" t="s">
        <v>14</v>
      </c>
      <c r="F164" t="s">
        <v>15</v>
      </c>
      <c r="G164" s="1" t="s">
        <v>891</v>
      </c>
      <c r="H164" s="1" t="s">
        <v>892</v>
      </c>
      <c r="I164" t="s">
        <v>893</v>
      </c>
      <c r="J164" t="s">
        <v>211</v>
      </c>
      <c r="K164" t="s">
        <v>20</v>
      </c>
      <c r="L164" t="s">
        <v>21</v>
      </c>
      <c r="M164" s="3" t="s">
        <v>894</v>
      </c>
    </row>
    <row r="165" spans="1:13" x14ac:dyDescent="0.25">
      <c r="A165">
        <v>5889881</v>
      </c>
      <c r="B165" t="s">
        <v>895</v>
      </c>
      <c r="C165" t="str">
        <f>"9783631678718"</f>
        <v>9783631678718</v>
      </c>
      <c r="D165" t="str">
        <f>"9783653070040"</f>
        <v>9783653070040</v>
      </c>
      <c r="E165" t="s">
        <v>201</v>
      </c>
      <c r="F165" t="s">
        <v>201</v>
      </c>
      <c r="G165" s="1" t="s">
        <v>896</v>
      </c>
      <c r="H165" s="1" t="s">
        <v>897</v>
      </c>
      <c r="I165" t="s">
        <v>898</v>
      </c>
      <c r="J165" t="s">
        <v>39</v>
      </c>
      <c r="K165" t="s">
        <v>20</v>
      </c>
      <c r="L165" t="s">
        <v>21</v>
      </c>
      <c r="M165" s="3" t="s">
        <v>899</v>
      </c>
    </row>
    <row r="166" spans="1:13" x14ac:dyDescent="0.25">
      <c r="A166">
        <v>5892003</v>
      </c>
      <c r="B166" t="s">
        <v>900</v>
      </c>
      <c r="C166" t="str">
        <f>"9781472835321"</f>
        <v>9781472835321</v>
      </c>
      <c r="D166" t="str">
        <f>"9781472835314"</f>
        <v>9781472835314</v>
      </c>
      <c r="E166" t="s">
        <v>687</v>
      </c>
      <c r="F166" t="s">
        <v>688</v>
      </c>
      <c r="G166" s="1" t="s">
        <v>901</v>
      </c>
      <c r="H166" s="1" t="s">
        <v>902</v>
      </c>
      <c r="I166" t="s">
        <v>788</v>
      </c>
      <c r="J166" t="s">
        <v>39</v>
      </c>
      <c r="K166" t="s">
        <v>20</v>
      </c>
      <c r="L166" t="s">
        <v>21</v>
      </c>
      <c r="M166" s="3" t="s">
        <v>903</v>
      </c>
    </row>
    <row r="167" spans="1:13" x14ac:dyDescent="0.25">
      <c r="A167">
        <v>5917290</v>
      </c>
      <c r="B167" t="s">
        <v>904</v>
      </c>
      <c r="C167" t="str">
        <f>"9783030249779"</f>
        <v>9783030249779</v>
      </c>
      <c r="D167" t="str">
        <f>"9783030249786"</f>
        <v>9783030249786</v>
      </c>
      <c r="E167" t="s">
        <v>620</v>
      </c>
      <c r="F167" t="s">
        <v>65</v>
      </c>
      <c r="G167" s="1" t="s">
        <v>905</v>
      </c>
      <c r="H167" s="1" t="s">
        <v>906</v>
      </c>
      <c r="I167" t="s">
        <v>907</v>
      </c>
      <c r="J167" t="s">
        <v>109</v>
      </c>
      <c r="K167" t="s">
        <v>20</v>
      </c>
      <c r="L167" t="s">
        <v>21</v>
      </c>
      <c r="M167" s="3" t="s">
        <v>908</v>
      </c>
    </row>
    <row r="168" spans="1:13" x14ac:dyDescent="0.25">
      <c r="A168">
        <v>5939082</v>
      </c>
      <c r="B168" t="s">
        <v>909</v>
      </c>
      <c r="C168" t="str">
        <f>"9781138717220"</f>
        <v>9781138717220</v>
      </c>
      <c r="D168" t="str">
        <f>"9781351767132"</f>
        <v>9781351767132</v>
      </c>
      <c r="E168" t="s">
        <v>14</v>
      </c>
      <c r="F168" t="s">
        <v>15</v>
      </c>
      <c r="G168" s="1" t="s">
        <v>910</v>
      </c>
      <c r="H168" s="1" t="s">
        <v>911</v>
      </c>
      <c r="I168" t="s">
        <v>912</v>
      </c>
      <c r="J168" t="s">
        <v>109</v>
      </c>
      <c r="K168" t="s">
        <v>20</v>
      </c>
      <c r="L168" t="s">
        <v>21</v>
      </c>
      <c r="M168" s="3" t="s">
        <v>913</v>
      </c>
    </row>
    <row r="169" spans="1:13" x14ac:dyDescent="0.25">
      <c r="A169">
        <v>5942833</v>
      </c>
      <c r="B169" t="s">
        <v>914</v>
      </c>
      <c r="C169" t="str">
        <f>"9780367279158"</f>
        <v>9780367279158</v>
      </c>
      <c r="D169" t="str">
        <f>"9781000710069"</f>
        <v>9781000710069</v>
      </c>
      <c r="E169" t="s">
        <v>14</v>
      </c>
      <c r="F169" t="s">
        <v>15</v>
      </c>
      <c r="G169" s="1" t="s">
        <v>915</v>
      </c>
      <c r="H169" s="1" t="s">
        <v>916</v>
      </c>
      <c r="I169" t="s">
        <v>917</v>
      </c>
      <c r="J169" t="s">
        <v>33</v>
      </c>
      <c r="K169" t="s">
        <v>20</v>
      </c>
      <c r="L169" t="s">
        <v>21</v>
      </c>
      <c r="M169" s="3" t="s">
        <v>918</v>
      </c>
    </row>
    <row r="170" spans="1:13" x14ac:dyDescent="0.25">
      <c r="A170">
        <v>5964306</v>
      </c>
      <c r="B170" t="s">
        <v>919</v>
      </c>
      <c r="C170" t="str">
        <f>"9783631785560"</f>
        <v>9783631785560</v>
      </c>
      <c r="D170" t="str">
        <f>"9783631790267"</f>
        <v>9783631790267</v>
      </c>
      <c r="E170" t="s">
        <v>201</v>
      </c>
      <c r="F170" t="s">
        <v>201</v>
      </c>
      <c r="G170" s="1" t="s">
        <v>896</v>
      </c>
      <c r="H170" s="1" t="s">
        <v>920</v>
      </c>
      <c r="I170" t="s">
        <v>921</v>
      </c>
      <c r="J170" t="s">
        <v>39</v>
      </c>
      <c r="K170" t="s">
        <v>20</v>
      </c>
      <c r="L170" t="s">
        <v>21</v>
      </c>
      <c r="M170" s="3" t="s">
        <v>922</v>
      </c>
    </row>
    <row r="171" spans="1:13" x14ac:dyDescent="0.25">
      <c r="A171">
        <v>5964372</v>
      </c>
      <c r="B171" t="s">
        <v>923</v>
      </c>
      <c r="C171" t="str">
        <f>"9783631792971"</f>
        <v>9783631792971</v>
      </c>
      <c r="D171" t="str">
        <f>"9783631797075"</f>
        <v>9783631797075</v>
      </c>
      <c r="E171" t="s">
        <v>201</v>
      </c>
      <c r="F171" t="s">
        <v>201</v>
      </c>
      <c r="G171" s="1" t="s">
        <v>924</v>
      </c>
      <c r="H171" s="1" t="s">
        <v>920</v>
      </c>
      <c r="I171" t="s">
        <v>925</v>
      </c>
      <c r="J171" t="s">
        <v>109</v>
      </c>
      <c r="K171" t="s">
        <v>20</v>
      </c>
      <c r="L171" t="s">
        <v>21</v>
      </c>
      <c r="M171" s="3" t="s">
        <v>926</v>
      </c>
    </row>
    <row r="172" spans="1:13" x14ac:dyDescent="0.25">
      <c r="A172">
        <v>5975359</v>
      </c>
      <c r="B172" t="s">
        <v>927</v>
      </c>
      <c r="C172" t="str">
        <f>"9780367255756"</f>
        <v>9780367255756</v>
      </c>
      <c r="D172" t="str">
        <f>"9781000710052"</f>
        <v>9781000710052</v>
      </c>
      <c r="E172" t="s">
        <v>14</v>
      </c>
      <c r="F172" t="s">
        <v>15</v>
      </c>
      <c r="G172" s="1" t="s">
        <v>928</v>
      </c>
      <c r="H172" s="1" t="s">
        <v>929</v>
      </c>
      <c r="I172" t="s">
        <v>930</v>
      </c>
      <c r="J172" t="s">
        <v>386</v>
      </c>
      <c r="K172" t="s">
        <v>20</v>
      </c>
      <c r="L172" t="s">
        <v>21</v>
      </c>
      <c r="M172" s="3" t="s">
        <v>931</v>
      </c>
    </row>
    <row r="173" spans="1:13" x14ac:dyDescent="0.25">
      <c r="A173">
        <v>5975414</v>
      </c>
      <c r="B173" t="s">
        <v>932</v>
      </c>
      <c r="C173" t="str">
        <f>"9780367199807"</f>
        <v>9780367199807</v>
      </c>
      <c r="D173" t="str">
        <f>"9780429521249"</f>
        <v>9780429521249</v>
      </c>
      <c r="E173" t="s">
        <v>14</v>
      </c>
      <c r="F173" t="s">
        <v>15</v>
      </c>
      <c r="G173" s="1" t="s">
        <v>933</v>
      </c>
      <c r="H173" s="1" t="s">
        <v>929</v>
      </c>
      <c r="I173" t="s">
        <v>934</v>
      </c>
      <c r="J173" t="s">
        <v>39</v>
      </c>
      <c r="K173" t="s">
        <v>20</v>
      </c>
      <c r="L173" t="s">
        <v>21</v>
      </c>
      <c r="M173" s="3" t="s">
        <v>935</v>
      </c>
    </row>
    <row r="174" spans="1:13" x14ac:dyDescent="0.25">
      <c r="A174">
        <v>5979235</v>
      </c>
      <c r="B174" t="s">
        <v>936</v>
      </c>
      <c r="C174" t="str">
        <f>"9781618119681"</f>
        <v>9781618119681</v>
      </c>
      <c r="D174" t="str">
        <f>"9781618119698"</f>
        <v>9781618119698</v>
      </c>
      <c r="E174" t="s">
        <v>485</v>
      </c>
      <c r="F174" t="s">
        <v>485</v>
      </c>
      <c r="G174" s="1" t="s">
        <v>937</v>
      </c>
      <c r="H174" s="1" t="s">
        <v>938</v>
      </c>
      <c r="I174" t="s">
        <v>939</v>
      </c>
      <c r="J174" t="s">
        <v>380</v>
      </c>
      <c r="K174" t="s">
        <v>20</v>
      </c>
      <c r="L174" t="s">
        <v>21</v>
      </c>
      <c r="M174" s="3" t="s">
        <v>940</v>
      </c>
    </row>
    <row r="175" spans="1:13" x14ac:dyDescent="0.25">
      <c r="A175">
        <v>5979236</v>
      </c>
      <c r="B175" t="s">
        <v>941</v>
      </c>
      <c r="C175" t="str">
        <f>"9781644692387"</f>
        <v>9781644692387</v>
      </c>
      <c r="D175" t="str">
        <f>"9781644692394"</f>
        <v>9781644692394</v>
      </c>
      <c r="E175" t="s">
        <v>485</v>
      </c>
      <c r="F175" t="s">
        <v>485</v>
      </c>
      <c r="G175" s="1" t="s">
        <v>937</v>
      </c>
      <c r="H175" s="1" t="s">
        <v>942</v>
      </c>
      <c r="I175" t="s">
        <v>943</v>
      </c>
      <c r="J175" t="s">
        <v>380</v>
      </c>
      <c r="K175" t="s">
        <v>20</v>
      </c>
      <c r="L175" t="s">
        <v>21</v>
      </c>
      <c r="M175" s="3" t="s">
        <v>944</v>
      </c>
    </row>
    <row r="176" spans="1:13" x14ac:dyDescent="0.25">
      <c r="A176">
        <v>5983110</v>
      </c>
      <c r="B176" t="s">
        <v>945</v>
      </c>
      <c r="C176" t="str">
        <f>"9781487505196"</f>
        <v>9781487505196</v>
      </c>
      <c r="D176" t="str">
        <f>"9781487531720"</f>
        <v>9781487531720</v>
      </c>
      <c r="E176" t="s">
        <v>491</v>
      </c>
      <c r="F176" t="s">
        <v>946</v>
      </c>
      <c r="G176" s="1" t="s">
        <v>947</v>
      </c>
      <c r="H176" s="1" t="s">
        <v>948</v>
      </c>
      <c r="I176" t="s">
        <v>949</v>
      </c>
      <c r="J176" t="s">
        <v>39</v>
      </c>
      <c r="K176" t="s">
        <v>20</v>
      </c>
      <c r="L176" t="s">
        <v>21</v>
      </c>
      <c r="M176" s="3" t="s">
        <v>950</v>
      </c>
    </row>
    <row r="177" spans="1:13" x14ac:dyDescent="0.25">
      <c r="A177">
        <v>5983114</v>
      </c>
      <c r="B177" t="s">
        <v>951</v>
      </c>
      <c r="C177" t="str">
        <f>"9781487506001"</f>
        <v>9781487506001</v>
      </c>
      <c r="D177" t="str">
        <f>"9781487533090"</f>
        <v>9781487533090</v>
      </c>
      <c r="E177" t="s">
        <v>491</v>
      </c>
      <c r="F177" t="s">
        <v>946</v>
      </c>
      <c r="G177" s="1" t="s">
        <v>928</v>
      </c>
      <c r="H177" s="1" t="s">
        <v>948</v>
      </c>
      <c r="I177" t="s">
        <v>952</v>
      </c>
      <c r="J177" t="s">
        <v>426</v>
      </c>
      <c r="K177" t="s">
        <v>20</v>
      </c>
      <c r="L177" t="s">
        <v>21</v>
      </c>
      <c r="M177" s="3" t="s">
        <v>953</v>
      </c>
    </row>
    <row r="178" spans="1:13" x14ac:dyDescent="0.25">
      <c r="A178">
        <v>5983117</v>
      </c>
      <c r="B178" t="s">
        <v>954</v>
      </c>
      <c r="C178" t="str">
        <f>"9781442630772"</f>
        <v>9781442630772</v>
      </c>
      <c r="D178" t="str">
        <f>"9781442630765"</f>
        <v>9781442630765</v>
      </c>
      <c r="E178" t="s">
        <v>491</v>
      </c>
      <c r="F178" t="s">
        <v>491</v>
      </c>
      <c r="G178" s="1" t="s">
        <v>955</v>
      </c>
      <c r="H178" s="1" t="s">
        <v>948</v>
      </c>
      <c r="I178" t="s">
        <v>956</v>
      </c>
      <c r="J178" t="s">
        <v>714</v>
      </c>
      <c r="K178" t="s">
        <v>20</v>
      </c>
      <c r="L178" t="s">
        <v>21</v>
      </c>
      <c r="M178" s="3" t="s">
        <v>957</v>
      </c>
    </row>
    <row r="179" spans="1:13" x14ac:dyDescent="0.25">
      <c r="A179">
        <v>5983126</v>
      </c>
      <c r="B179" t="s">
        <v>958</v>
      </c>
      <c r="C179" t="str">
        <f>"9781487504687"</f>
        <v>9781487504687</v>
      </c>
      <c r="D179" t="str">
        <f>"9781487530693"</f>
        <v>9781487530693</v>
      </c>
      <c r="E179" t="s">
        <v>491</v>
      </c>
      <c r="F179" t="s">
        <v>491</v>
      </c>
      <c r="G179" s="1" t="s">
        <v>959</v>
      </c>
      <c r="H179" s="1" t="s">
        <v>948</v>
      </c>
      <c r="I179" t="s">
        <v>494</v>
      </c>
      <c r="J179" t="s">
        <v>39</v>
      </c>
      <c r="K179" t="s">
        <v>20</v>
      </c>
      <c r="L179" t="s">
        <v>21</v>
      </c>
      <c r="M179" s="3" t="s">
        <v>960</v>
      </c>
    </row>
    <row r="180" spans="1:13" x14ac:dyDescent="0.25">
      <c r="A180">
        <v>6013761</v>
      </c>
      <c r="B180" t="s">
        <v>961</v>
      </c>
      <c r="C180" t="str">
        <f>"9783868813623"</f>
        <v>9783868813623</v>
      </c>
      <c r="D180" t="str">
        <f>"9783864143052"</f>
        <v>9783864143052</v>
      </c>
      <c r="E180" t="s">
        <v>962</v>
      </c>
      <c r="F180" t="s">
        <v>962</v>
      </c>
      <c r="G180" s="1" t="s">
        <v>963</v>
      </c>
      <c r="H180" s="1" t="s">
        <v>964</v>
      </c>
      <c r="I180" t="s">
        <v>965</v>
      </c>
      <c r="J180" t="s">
        <v>39</v>
      </c>
      <c r="K180" t="s">
        <v>157</v>
      </c>
      <c r="L180" t="s">
        <v>21</v>
      </c>
      <c r="M180" s="3" t="s">
        <v>966</v>
      </c>
    </row>
    <row r="181" spans="1:13" x14ac:dyDescent="0.25">
      <c r="A181">
        <v>6028795</v>
      </c>
      <c r="B181" t="s">
        <v>967</v>
      </c>
      <c r="C181" t="str">
        <f>"9781536170511"</f>
        <v>9781536170511</v>
      </c>
      <c r="D181" t="str">
        <f>"9781536170528"</f>
        <v>9781536170528</v>
      </c>
      <c r="E181" t="s">
        <v>287</v>
      </c>
      <c r="F181" t="s">
        <v>287</v>
      </c>
      <c r="G181" s="1" t="s">
        <v>968</v>
      </c>
      <c r="H181" s="1" t="s">
        <v>969</v>
      </c>
      <c r="I181" t="s">
        <v>970</v>
      </c>
      <c r="J181" t="s">
        <v>39</v>
      </c>
      <c r="K181" t="s">
        <v>20</v>
      </c>
      <c r="L181" t="s">
        <v>21</v>
      </c>
      <c r="M181" s="3" t="s">
        <v>971</v>
      </c>
    </row>
    <row r="182" spans="1:13" x14ac:dyDescent="0.25">
      <c r="A182">
        <v>6119370</v>
      </c>
      <c r="B182" t="s">
        <v>972</v>
      </c>
      <c r="C182" t="str">
        <f>"9780253046703"</f>
        <v>9780253046703</v>
      </c>
      <c r="D182" t="str">
        <f>"9780253046734"</f>
        <v>9780253046734</v>
      </c>
      <c r="E182" t="s">
        <v>77</v>
      </c>
      <c r="F182" t="s">
        <v>77</v>
      </c>
      <c r="G182" s="1" t="s">
        <v>812</v>
      </c>
      <c r="H182" s="1" t="s">
        <v>797</v>
      </c>
      <c r="I182" t="s">
        <v>973</v>
      </c>
      <c r="J182" t="s">
        <v>39</v>
      </c>
      <c r="K182" t="s">
        <v>20</v>
      </c>
      <c r="L182" t="s">
        <v>21</v>
      </c>
      <c r="M182" s="3" t="s">
        <v>974</v>
      </c>
    </row>
    <row r="183" spans="1:13" x14ac:dyDescent="0.25">
      <c r="A183">
        <v>6148289</v>
      </c>
      <c r="B183" t="s">
        <v>975</v>
      </c>
      <c r="C183" t="str">
        <f>"9782343080963"</f>
        <v>9782343080963</v>
      </c>
      <c r="D183" t="str">
        <f>"9782140004377"</f>
        <v>9782140004377</v>
      </c>
      <c r="E183" t="s">
        <v>976</v>
      </c>
      <c r="F183" t="s">
        <v>976</v>
      </c>
      <c r="G183" s="1" t="s">
        <v>977</v>
      </c>
      <c r="H183" s="1" t="s">
        <v>978</v>
      </c>
      <c r="I183" t="s">
        <v>979</v>
      </c>
      <c r="J183" t="s">
        <v>426</v>
      </c>
      <c r="K183" t="s">
        <v>980</v>
      </c>
      <c r="L183" t="s">
        <v>21</v>
      </c>
      <c r="M183" s="3" t="s">
        <v>981</v>
      </c>
    </row>
    <row r="184" spans="1:13" x14ac:dyDescent="0.25">
      <c r="A184">
        <v>6148910</v>
      </c>
      <c r="B184" t="s">
        <v>982</v>
      </c>
      <c r="C184" t="str">
        <f>"9782296029651"</f>
        <v>9782296029651</v>
      </c>
      <c r="D184" t="str">
        <f>"9782296169661"</f>
        <v>9782296169661</v>
      </c>
      <c r="E184" t="s">
        <v>976</v>
      </c>
      <c r="F184" t="s">
        <v>976</v>
      </c>
      <c r="G184" s="1" t="s">
        <v>983</v>
      </c>
      <c r="H184" s="1" t="s">
        <v>978</v>
      </c>
      <c r="I184" t="s">
        <v>984</v>
      </c>
      <c r="J184" t="s">
        <v>39</v>
      </c>
      <c r="K184" t="s">
        <v>980</v>
      </c>
      <c r="L184" t="s">
        <v>21</v>
      </c>
      <c r="M184" s="3" t="s">
        <v>985</v>
      </c>
    </row>
    <row r="185" spans="1:13" x14ac:dyDescent="0.25">
      <c r="A185">
        <v>6192066</v>
      </c>
      <c r="B185" t="s">
        <v>986</v>
      </c>
      <c r="C185" t="str">
        <f>"9781350098565"</f>
        <v>9781350098565</v>
      </c>
      <c r="D185" t="str">
        <f>"9781350098619"</f>
        <v>9781350098619</v>
      </c>
      <c r="E185" t="s">
        <v>687</v>
      </c>
      <c r="F185" t="s">
        <v>987</v>
      </c>
      <c r="G185" s="1" t="s">
        <v>988</v>
      </c>
      <c r="H185" s="1" t="s">
        <v>989</v>
      </c>
      <c r="I185" t="s">
        <v>990</v>
      </c>
      <c r="J185" t="s">
        <v>39</v>
      </c>
      <c r="K185" t="s">
        <v>20</v>
      </c>
      <c r="L185" t="s">
        <v>21</v>
      </c>
      <c r="M185" s="3" t="s">
        <v>991</v>
      </c>
    </row>
    <row r="186" spans="1:13" x14ac:dyDescent="0.25">
      <c r="A186">
        <v>6210896</v>
      </c>
      <c r="B186" t="s">
        <v>992</v>
      </c>
      <c r="C186" t="str">
        <f>"9781408899090"</f>
        <v>9781408899090</v>
      </c>
      <c r="D186" t="str">
        <f>"9781526622891"</f>
        <v>9781526622891</v>
      </c>
      <c r="E186" t="s">
        <v>687</v>
      </c>
      <c r="F186" t="s">
        <v>687</v>
      </c>
      <c r="G186" s="1" t="s">
        <v>993</v>
      </c>
      <c r="H186" s="1" t="s">
        <v>994</v>
      </c>
      <c r="I186" t="s">
        <v>995</v>
      </c>
      <c r="J186" t="s">
        <v>996</v>
      </c>
      <c r="K186" t="s">
        <v>20</v>
      </c>
      <c r="L186" t="s">
        <v>21</v>
      </c>
      <c r="M186" s="3" t="s">
        <v>997</v>
      </c>
    </row>
    <row r="187" spans="1:13" x14ac:dyDescent="0.25">
      <c r="A187">
        <v>6227731</v>
      </c>
      <c r="B187" t="s">
        <v>998</v>
      </c>
      <c r="C187" t="str">
        <f>"9781536176933"</f>
        <v>9781536176933</v>
      </c>
      <c r="D187" t="str">
        <f>"9781536176940"</f>
        <v>9781536176940</v>
      </c>
      <c r="E187" t="s">
        <v>287</v>
      </c>
      <c r="F187" t="s">
        <v>287</v>
      </c>
      <c r="G187" s="1" t="s">
        <v>999</v>
      </c>
      <c r="H187" s="1" t="s">
        <v>1000</v>
      </c>
      <c r="I187" t="s">
        <v>1001</v>
      </c>
      <c r="J187" t="s">
        <v>39</v>
      </c>
      <c r="K187" t="s">
        <v>20</v>
      </c>
      <c r="L187" t="s">
        <v>21</v>
      </c>
      <c r="M187" s="3" t="s">
        <v>1002</v>
      </c>
    </row>
    <row r="188" spans="1:13" x14ac:dyDescent="0.25">
      <c r="A188">
        <v>6284976</v>
      </c>
      <c r="B188" t="s">
        <v>1003</v>
      </c>
      <c r="C188" t="str">
        <f>"9780312210342"</f>
        <v>9780312210342</v>
      </c>
      <c r="D188" t="str">
        <f>"9780230107243"</f>
        <v>9780230107243</v>
      </c>
      <c r="E188" t="s">
        <v>64</v>
      </c>
      <c r="F188" t="s">
        <v>65</v>
      </c>
      <c r="G188" s="1" t="s">
        <v>1004</v>
      </c>
      <c r="H188" s="1" t="s">
        <v>1005</v>
      </c>
      <c r="I188" t="s">
        <v>1006</v>
      </c>
      <c r="J188" t="s">
        <v>1007</v>
      </c>
      <c r="K188" t="s">
        <v>20</v>
      </c>
      <c r="L188" t="s">
        <v>21</v>
      </c>
      <c r="M188" s="3" t="s">
        <v>1008</v>
      </c>
    </row>
    <row r="189" spans="1:13" x14ac:dyDescent="0.25">
      <c r="A189">
        <v>6287744</v>
      </c>
      <c r="B189" t="s">
        <v>1009</v>
      </c>
      <c r="C189" t="str">
        <f>"9780333738443"</f>
        <v>9780333738443</v>
      </c>
      <c r="D189" t="str">
        <f>"9780333984345"</f>
        <v>9780333984345</v>
      </c>
      <c r="E189" t="s">
        <v>147</v>
      </c>
      <c r="F189" t="s">
        <v>65</v>
      </c>
      <c r="G189" s="1" t="s">
        <v>1010</v>
      </c>
      <c r="H189" s="1" t="s">
        <v>1011</v>
      </c>
      <c r="I189" t="s">
        <v>1012</v>
      </c>
      <c r="J189" t="s">
        <v>804</v>
      </c>
      <c r="K189" t="s">
        <v>20</v>
      </c>
      <c r="L189" t="s">
        <v>21</v>
      </c>
      <c r="M189" s="3" t="s">
        <v>1013</v>
      </c>
    </row>
    <row r="190" spans="1:13" x14ac:dyDescent="0.25">
      <c r="A190">
        <v>6299265</v>
      </c>
      <c r="B190" t="s">
        <v>1014</v>
      </c>
      <c r="C190" t="str">
        <f>"9781403962645"</f>
        <v>9781403962645</v>
      </c>
      <c r="D190" t="str">
        <f>"9781403981271"</f>
        <v>9781403981271</v>
      </c>
      <c r="E190" t="s">
        <v>64</v>
      </c>
      <c r="F190" t="s">
        <v>65</v>
      </c>
      <c r="G190" s="1" t="s">
        <v>1015</v>
      </c>
      <c r="H190" s="1" t="s">
        <v>1016</v>
      </c>
      <c r="I190" t="s">
        <v>1017</v>
      </c>
      <c r="J190" t="s">
        <v>39</v>
      </c>
      <c r="K190" t="s">
        <v>20</v>
      </c>
      <c r="L190" t="s">
        <v>21</v>
      </c>
      <c r="M190" s="3" t="s">
        <v>1018</v>
      </c>
    </row>
    <row r="191" spans="1:13" x14ac:dyDescent="0.25">
      <c r="A191">
        <v>6320642</v>
      </c>
      <c r="B191" t="s">
        <v>1019</v>
      </c>
      <c r="C191" t="str">
        <f>"9780472132140"</f>
        <v>9780472132140</v>
      </c>
      <c r="D191" t="str">
        <f>"9780472127146"</f>
        <v>9780472127146</v>
      </c>
      <c r="E191" t="s">
        <v>406</v>
      </c>
      <c r="F191" t="s">
        <v>406</v>
      </c>
      <c r="G191" s="1" t="s">
        <v>1020</v>
      </c>
      <c r="H191" s="1" t="s">
        <v>1021</v>
      </c>
      <c r="I191" t="s">
        <v>1022</v>
      </c>
      <c r="J191" t="s">
        <v>132</v>
      </c>
      <c r="K191" t="s">
        <v>20</v>
      </c>
      <c r="L191" t="s">
        <v>21</v>
      </c>
      <c r="M191" s="3" t="s">
        <v>1023</v>
      </c>
    </row>
    <row r="192" spans="1:13" x14ac:dyDescent="0.25">
      <c r="A192">
        <v>6341480</v>
      </c>
      <c r="B192" t="s">
        <v>1024</v>
      </c>
      <c r="C192" t="str">
        <f>"9781487501686"</f>
        <v>9781487501686</v>
      </c>
      <c r="D192" t="str">
        <f>"9781487513740"</f>
        <v>9781487513740</v>
      </c>
      <c r="E192" t="s">
        <v>491</v>
      </c>
      <c r="F192" t="s">
        <v>491</v>
      </c>
      <c r="G192" s="1" t="s">
        <v>1025</v>
      </c>
      <c r="H192" s="1" t="s">
        <v>1026</v>
      </c>
      <c r="I192" t="s">
        <v>1027</v>
      </c>
      <c r="J192" t="s">
        <v>1028</v>
      </c>
      <c r="K192" t="s">
        <v>20</v>
      </c>
      <c r="L192" t="s">
        <v>21</v>
      </c>
      <c r="M192" s="3" t="s">
        <v>1029</v>
      </c>
    </row>
    <row r="193" spans="1:13" x14ac:dyDescent="0.25">
      <c r="A193">
        <v>6354268</v>
      </c>
      <c r="B193" t="s">
        <v>1030</v>
      </c>
      <c r="C193" t="str">
        <f>"9783810038135"</f>
        <v>9783810038135</v>
      </c>
      <c r="D193" t="str">
        <f>"9783322809230"</f>
        <v>9783322809230</v>
      </c>
      <c r="E193" t="s">
        <v>153</v>
      </c>
      <c r="F193" t="s">
        <v>153</v>
      </c>
      <c r="G193" s="1" t="s">
        <v>1031</v>
      </c>
      <c r="H193" s="1" t="s">
        <v>1032</v>
      </c>
      <c r="I193" t="s">
        <v>1033</v>
      </c>
      <c r="J193" t="s">
        <v>132</v>
      </c>
      <c r="K193" t="s">
        <v>20</v>
      </c>
      <c r="L193" t="s">
        <v>21</v>
      </c>
      <c r="M193" s="3" t="s">
        <v>1034</v>
      </c>
    </row>
    <row r="194" spans="1:13" x14ac:dyDescent="0.25">
      <c r="A194">
        <v>6354294</v>
      </c>
      <c r="B194" t="s">
        <v>1035</v>
      </c>
      <c r="C194" t="str">
        <f>"9783790814644"</f>
        <v>9783790814644</v>
      </c>
      <c r="D194" t="str">
        <f>"9783642574641"</f>
        <v>9783642574641</v>
      </c>
      <c r="E194" t="s">
        <v>314</v>
      </c>
      <c r="F194" t="s">
        <v>315</v>
      </c>
      <c r="G194" s="1" t="s">
        <v>1036</v>
      </c>
      <c r="H194" s="1" t="s">
        <v>1032</v>
      </c>
      <c r="I194" t="s">
        <v>1037</v>
      </c>
      <c r="J194" t="s">
        <v>331</v>
      </c>
      <c r="K194" t="s">
        <v>20</v>
      </c>
      <c r="L194" t="s">
        <v>21</v>
      </c>
      <c r="M194" s="3" t="s">
        <v>1038</v>
      </c>
    </row>
    <row r="195" spans="1:13" x14ac:dyDescent="0.25">
      <c r="A195">
        <v>6357614</v>
      </c>
      <c r="B195" t="s">
        <v>1039</v>
      </c>
      <c r="C195" t="str">
        <f>"9781788313056"</f>
        <v>9781788313056</v>
      </c>
      <c r="D195" t="str">
        <f>"9781350142701"</f>
        <v>9781350142701</v>
      </c>
      <c r="E195" t="s">
        <v>687</v>
      </c>
      <c r="F195" t="s">
        <v>987</v>
      </c>
      <c r="G195" s="1" t="s">
        <v>1040</v>
      </c>
      <c r="H195" s="1" t="s">
        <v>1041</v>
      </c>
      <c r="I195" t="s">
        <v>1042</v>
      </c>
      <c r="J195" t="s">
        <v>1043</v>
      </c>
      <c r="K195" t="s">
        <v>20</v>
      </c>
      <c r="L195" t="s">
        <v>21</v>
      </c>
      <c r="M195" s="3" t="s">
        <v>1044</v>
      </c>
    </row>
    <row r="196" spans="1:13" x14ac:dyDescent="0.25">
      <c r="A196">
        <v>6379584</v>
      </c>
      <c r="B196" t="s">
        <v>1045</v>
      </c>
      <c r="C196" t="str">
        <f>"9781789254587"</f>
        <v>9781789254587</v>
      </c>
      <c r="D196" t="str">
        <f>"9781789254617"</f>
        <v>9781789254617</v>
      </c>
      <c r="E196" t="s">
        <v>195</v>
      </c>
      <c r="F196" t="s">
        <v>195</v>
      </c>
      <c r="G196" s="1" t="s">
        <v>1046</v>
      </c>
      <c r="H196" s="1" t="s">
        <v>901</v>
      </c>
      <c r="I196" t="s">
        <v>1047</v>
      </c>
      <c r="J196" t="s">
        <v>39</v>
      </c>
      <c r="K196" t="s">
        <v>20</v>
      </c>
      <c r="L196" t="s">
        <v>21</v>
      </c>
      <c r="M196" s="3" t="s">
        <v>1048</v>
      </c>
    </row>
    <row r="197" spans="1:13" x14ac:dyDescent="0.25">
      <c r="A197">
        <v>6387940</v>
      </c>
      <c r="B197" t="s">
        <v>1049</v>
      </c>
      <c r="C197" t="str">
        <f>""</f>
        <v/>
      </c>
      <c r="D197" t="str">
        <f>"9781612006048"</f>
        <v>9781612006048</v>
      </c>
      <c r="E197" t="s">
        <v>1050</v>
      </c>
      <c r="F197" t="s">
        <v>1051</v>
      </c>
      <c r="G197" s="1" t="s">
        <v>1052</v>
      </c>
      <c r="H197" s="1" t="s">
        <v>1053</v>
      </c>
      <c r="I197" t="s">
        <v>1054</v>
      </c>
      <c r="J197" t="s">
        <v>39</v>
      </c>
      <c r="K197" t="s">
        <v>20</v>
      </c>
      <c r="L197" t="s">
        <v>21</v>
      </c>
      <c r="M197" s="3" t="s">
        <v>1055</v>
      </c>
    </row>
    <row r="198" spans="1:13" x14ac:dyDescent="0.25">
      <c r="A198">
        <v>6396133</v>
      </c>
      <c r="B198" t="s">
        <v>1056</v>
      </c>
      <c r="C198" t="str">
        <f>"9780228001737"</f>
        <v>9780228001737</v>
      </c>
      <c r="D198" t="str">
        <f>"9780228003083"</f>
        <v>9780228003083</v>
      </c>
      <c r="E198" t="s">
        <v>372</v>
      </c>
      <c r="F198" t="s">
        <v>372</v>
      </c>
      <c r="G198" s="1" t="s">
        <v>1057</v>
      </c>
      <c r="H198" s="1" t="s">
        <v>1058</v>
      </c>
      <c r="I198" t="s">
        <v>1059</v>
      </c>
      <c r="J198" t="s">
        <v>39</v>
      </c>
      <c r="K198" t="s">
        <v>20</v>
      </c>
      <c r="L198" t="s">
        <v>21</v>
      </c>
      <c r="M198" s="3" t="s">
        <v>1060</v>
      </c>
    </row>
    <row r="199" spans="1:13" x14ac:dyDescent="0.25">
      <c r="A199">
        <v>6396135</v>
      </c>
      <c r="B199" t="s">
        <v>1061</v>
      </c>
      <c r="C199" t="str">
        <f>"9780228001348"</f>
        <v>9780228001348</v>
      </c>
      <c r="D199" t="str">
        <f>"9780228002734"</f>
        <v>9780228002734</v>
      </c>
      <c r="E199" t="s">
        <v>372</v>
      </c>
      <c r="F199" t="s">
        <v>372</v>
      </c>
      <c r="G199" s="1" t="s">
        <v>1062</v>
      </c>
      <c r="H199" s="1" t="s">
        <v>1058</v>
      </c>
      <c r="I199" t="s">
        <v>1063</v>
      </c>
      <c r="J199" t="s">
        <v>122</v>
      </c>
      <c r="K199" t="s">
        <v>20</v>
      </c>
      <c r="L199" t="s">
        <v>21</v>
      </c>
      <c r="M199" s="3" t="s">
        <v>1064</v>
      </c>
    </row>
    <row r="200" spans="1:13" x14ac:dyDescent="0.25">
      <c r="A200">
        <v>6406005</v>
      </c>
      <c r="B200" t="s">
        <v>1065</v>
      </c>
      <c r="C200" t="str">
        <f>"9783447114820"</f>
        <v>9783447114820</v>
      </c>
      <c r="D200" t="str">
        <f>"9783447390132"</f>
        <v>9783447390132</v>
      </c>
      <c r="E200" t="s">
        <v>1066</v>
      </c>
      <c r="F200" t="s">
        <v>1066</v>
      </c>
      <c r="G200" s="1" t="s">
        <v>1067</v>
      </c>
      <c r="H200" s="1" t="s">
        <v>1068</v>
      </c>
      <c r="I200" t="s">
        <v>1069</v>
      </c>
      <c r="J200" t="s">
        <v>164</v>
      </c>
      <c r="K200" t="s">
        <v>20</v>
      </c>
      <c r="L200" t="s">
        <v>21</v>
      </c>
      <c r="M200" s="3" t="s">
        <v>1070</v>
      </c>
    </row>
    <row r="201" spans="1:13" x14ac:dyDescent="0.25">
      <c r="A201">
        <v>6487565</v>
      </c>
      <c r="B201" t="s">
        <v>1071</v>
      </c>
      <c r="C201" t="str">
        <f>"9789041154286"</f>
        <v>9789041154286</v>
      </c>
      <c r="D201" t="str">
        <f>"9789041174482"</f>
        <v>9789041174482</v>
      </c>
      <c r="E201" t="s">
        <v>1072</v>
      </c>
      <c r="F201" t="s">
        <v>1072</v>
      </c>
      <c r="G201" s="1" t="s">
        <v>1073</v>
      </c>
      <c r="H201" s="1" t="s">
        <v>1074</v>
      </c>
      <c r="I201" t="s">
        <v>1075</v>
      </c>
      <c r="J201" t="s">
        <v>356</v>
      </c>
      <c r="K201" t="s">
        <v>20</v>
      </c>
      <c r="L201" t="s">
        <v>21</v>
      </c>
      <c r="M201" s="3" t="s">
        <v>1076</v>
      </c>
    </row>
    <row r="202" spans="1:13" x14ac:dyDescent="0.25">
      <c r="A202">
        <v>6489438</v>
      </c>
      <c r="B202" t="s">
        <v>1077</v>
      </c>
      <c r="C202" t="str">
        <f>"9780367676414"</f>
        <v>9780367676414</v>
      </c>
      <c r="D202" t="str">
        <f>"9781000375480"</f>
        <v>9781000375480</v>
      </c>
      <c r="E202" t="s">
        <v>14</v>
      </c>
      <c r="F202" t="s">
        <v>15</v>
      </c>
      <c r="G202" s="1" t="s">
        <v>1078</v>
      </c>
      <c r="H202" s="1" t="s">
        <v>1079</v>
      </c>
      <c r="I202" t="s">
        <v>1080</v>
      </c>
      <c r="J202" t="s">
        <v>356</v>
      </c>
      <c r="K202" t="s">
        <v>20</v>
      </c>
      <c r="L202" t="s">
        <v>21</v>
      </c>
      <c r="M202" s="3" t="s">
        <v>1081</v>
      </c>
    </row>
    <row r="203" spans="1:13" x14ac:dyDescent="0.25">
      <c r="A203">
        <v>6509863</v>
      </c>
      <c r="B203" t="s">
        <v>1082</v>
      </c>
      <c r="C203" t="str">
        <f>"9780228005773"</f>
        <v>9780228005773</v>
      </c>
      <c r="D203" t="str">
        <f>"9780228007715"</f>
        <v>9780228007715</v>
      </c>
      <c r="E203" t="s">
        <v>372</v>
      </c>
      <c r="F203" t="s">
        <v>372</v>
      </c>
      <c r="G203" s="1" t="s">
        <v>1083</v>
      </c>
      <c r="H203" s="1" t="s">
        <v>1084</v>
      </c>
      <c r="I203" t="s">
        <v>543</v>
      </c>
      <c r="J203" t="s">
        <v>109</v>
      </c>
      <c r="K203" t="s">
        <v>20</v>
      </c>
      <c r="L203" t="s">
        <v>21</v>
      </c>
      <c r="M203" s="3" t="s">
        <v>1085</v>
      </c>
    </row>
    <row r="204" spans="1:13" x14ac:dyDescent="0.25">
      <c r="A204">
        <v>6578544</v>
      </c>
      <c r="B204" t="s">
        <v>1086</v>
      </c>
      <c r="C204" t="str">
        <f>"9780333492611"</f>
        <v>9780333492611</v>
      </c>
      <c r="D204" t="str">
        <f>"9780230376076"</f>
        <v>9780230376076</v>
      </c>
      <c r="E204" t="s">
        <v>147</v>
      </c>
      <c r="F204" t="s">
        <v>65</v>
      </c>
      <c r="G204" s="1" t="s">
        <v>1087</v>
      </c>
      <c r="H204" s="1" t="s">
        <v>1088</v>
      </c>
      <c r="I204" t="s">
        <v>1089</v>
      </c>
      <c r="J204" t="s">
        <v>39</v>
      </c>
      <c r="K204" t="s">
        <v>20</v>
      </c>
      <c r="L204" t="s">
        <v>21</v>
      </c>
      <c r="M204" s="3" t="s">
        <v>1090</v>
      </c>
    </row>
    <row r="205" spans="1:13" x14ac:dyDescent="0.25">
      <c r="A205">
        <v>6580473</v>
      </c>
      <c r="B205" t="s">
        <v>1091</v>
      </c>
      <c r="C205" t="str">
        <f>"9780333572207"</f>
        <v>9780333572207</v>
      </c>
      <c r="D205" t="str">
        <f>"9781349128600"</f>
        <v>9781349128600</v>
      </c>
      <c r="E205" t="s">
        <v>147</v>
      </c>
      <c r="F205" t="s">
        <v>65</v>
      </c>
      <c r="G205" s="1" t="s">
        <v>1092</v>
      </c>
      <c r="H205" s="1" t="s">
        <v>1093</v>
      </c>
      <c r="I205" t="s">
        <v>1094</v>
      </c>
      <c r="J205" t="s">
        <v>39</v>
      </c>
      <c r="K205" t="s">
        <v>20</v>
      </c>
      <c r="L205" t="s">
        <v>21</v>
      </c>
      <c r="M205" s="3" t="s">
        <v>1095</v>
      </c>
    </row>
    <row r="206" spans="1:13" x14ac:dyDescent="0.25">
      <c r="A206">
        <v>6580523</v>
      </c>
      <c r="B206" t="s">
        <v>1096</v>
      </c>
      <c r="C206" t="str">
        <f>"9780333727119"</f>
        <v>9780333727119</v>
      </c>
      <c r="D206" t="str">
        <f>"9781349147434"</f>
        <v>9781349147434</v>
      </c>
      <c r="E206" t="s">
        <v>147</v>
      </c>
      <c r="F206" t="s">
        <v>65</v>
      </c>
      <c r="G206" s="1" t="s">
        <v>1097</v>
      </c>
      <c r="H206" s="1" t="s">
        <v>1098</v>
      </c>
      <c r="I206" t="s">
        <v>1099</v>
      </c>
      <c r="J206" t="s">
        <v>1100</v>
      </c>
      <c r="K206" t="s">
        <v>20</v>
      </c>
      <c r="L206" t="s">
        <v>21</v>
      </c>
      <c r="M206" s="3" t="s">
        <v>1101</v>
      </c>
    </row>
    <row r="207" spans="1:13" x14ac:dyDescent="0.25">
      <c r="A207">
        <v>6581529</v>
      </c>
      <c r="B207" t="s">
        <v>1102</v>
      </c>
      <c r="C207" t="str">
        <f>"9780333492604"</f>
        <v>9780333492604</v>
      </c>
      <c r="D207" t="str">
        <f>"9781349108800"</f>
        <v>9781349108800</v>
      </c>
      <c r="E207" t="s">
        <v>147</v>
      </c>
      <c r="F207" t="s">
        <v>65</v>
      </c>
      <c r="G207" s="1" t="s">
        <v>1103</v>
      </c>
      <c r="H207" s="1" t="s">
        <v>1104</v>
      </c>
      <c r="I207" t="s">
        <v>346</v>
      </c>
      <c r="J207" t="s">
        <v>1007</v>
      </c>
      <c r="K207" t="s">
        <v>20</v>
      </c>
      <c r="L207" t="s">
        <v>21</v>
      </c>
      <c r="M207" s="3" t="s">
        <v>1105</v>
      </c>
    </row>
    <row r="208" spans="1:13" x14ac:dyDescent="0.25">
      <c r="A208">
        <v>6581850</v>
      </c>
      <c r="B208" t="s">
        <v>1106</v>
      </c>
      <c r="C208" t="str">
        <f>"9780333524459"</f>
        <v>9780333524459</v>
      </c>
      <c r="D208" t="str">
        <f>"9781349215669"</f>
        <v>9781349215669</v>
      </c>
      <c r="E208" t="s">
        <v>147</v>
      </c>
      <c r="F208" t="s">
        <v>65</v>
      </c>
      <c r="G208" s="1" t="s">
        <v>1107</v>
      </c>
      <c r="H208" s="1" t="s">
        <v>1098</v>
      </c>
      <c r="I208" t="s">
        <v>1108</v>
      </c>
      <c r="J208" t="s">
        <v>804</v>
      </c>
      <c r="K208" t="s">
        <v>20</v>
      </c>
      <c r="L208" t="s">
        <v>21</v>
      </c>
      <c r="M208" s="3" t="s">
        <v>1109</v>
      </c>
    </row>
    <row r="209" spans="1:13" x14ac:dyDescent="0.25">
      <c r="A209">
        <v>6582271</v>
      </c>
      <c r="B209" t="s">
        <v>1110</v>
      </c>
      <c r="C209" t="str">
        <f>"9780333553213"</f>
        <v>9780333553213</v>
      </c>
      <c r="D209" t="str">
        <f>"9781349226719"</f>
        <v>9781349226719</v>
      </c>
      <c r="E209" t="s">
        <v>147</v>
      </c>
      <c r="F209" t="s">
        <v>65</v>
      </c>
      <c r="G209" s="1" t="s">
        <v>1111</v>
      </c>
      <c r="H209" s="1" t="s">
        <v>1098</v>
      </c>
      <c r="I209" t="s">
        <v>1112</v>
      </c>
      <c r="J209" t="s">
        <v>39</v>
      </c>
      <c r="K209" t="s">
        <v>20</v>
      </c>
      <c r="L209" t="s">
        <v>21</v>
      </c>
      <c r="M209" s="3" t="s">
        <v>1113</v>
      </c>
    </row>
    <row r="210" spans="1:13" x14ac:dyDescent="0.25">
      <c r="A210">
        <v>6583888</v>
      </c>
      <c r="B210" t="s">
        <v>1114</v>
      </c>
      <c r="C210" t="str">
        <f>"9780333654149"</f>
        <v>9780333654149</v>
      </c>
      <c r="D210" t="str">
        <f>"9781349257447"</f>
        <v>9781349257447</v>
      </c>
      <c r="E210" t="s">
        <v>147</v>
      </c>
      <c r="F210" t="s">
        <v>65</v>
      </c>
      <c r="G210" s="1" t="s">
        <v>1115</v>
      </c>
      <c r="H210" s="1" t="s">
        <v>1104</v>
      </c>
      <c r="I210" t="s">
        <v>1116</v>
      </c>
      <c r="J210" t="s">
        <v>109</v>
      </c>
      <c r="K210" t="s">
        <v>20</v>
      </c>
      <c r="L210" t="s">
        <v>21</v>
      </c>
      <c r="M210" s="3" t="s">
        <v>1117</v>
      </c>
    </row>
    <row r="211" spans="1:13" x14ac:dyDescent="0.25">
      <c r="A211">
        <v>6612979</v>
      </c>
      <c r="B211" t="s">
        <v>1118</v>
      </c>
      <c r="C211" t="str">
        <f>"9780674013131"</f>
        <v>9780674013131</v>
      </c>
      <c r="D211" t="str">
        <f>"9780674020788"</f>
        <v>9780674020788</v>
      </c>
      <c r="E211" t="s">
        <v>359</v>
      </c>
      <c r="F211" t="s">
        <v>359</v>
      </c>
      <c r="G211" s="1" t="s">
        <v>1119</v>
      </c>
      <c r="H211" s="1" t="s">
        <v>1120</v>
      </c>
      <c r="I211" t="s">
        <v>1121</v>
      </c>
      <c r="J211" t="s">
        <v>39</v>
      </c>
      <c r="K211" t="s">
        <v>20</v>
      </c>
      <c r="L211" t="s">
        <v>21</v>
      </c>
      <c r="M211" s="3" t="s">
        <v>1122</v>
      </c>
    </row>
    <row r="212" spans="1:13" x14ac:dyDescent="0.25">
      <c r="A212">
        <v>6627870</v>
      </c>
      <c r="B212" t="s">
        <v>1123</v>
      </c>
      <c r="C212" t="str">
        <f>"9780674022911"</f>
        <v>9780674022911</v>
      </c>
      <c r="D212" t="str">
        <f>"9780674270442"</f>
        <v>9780674270442</v>
      </c>
      <c r="E212" t="s">
        <v>359</v>
      </c>
      <c r="F212" t="s">
        <v>359</v>
      </c>
      <c r="G212" s="1" t="s">
        <v>1124</v>
      </c>
      <c r="H212" s="1" t="s">
        <v>1125</v>
      </c>
      <c r="I212" t="s">
        <v>1126</v>
      </c>
      <c r="J212" t="s">
        <v>426</v>
      </c>
      <c r="K212" t="s">
        <v>20</v>
      </c>
      <c r="L212" t="s">
        <v>21</v>
      </c>
      <c r="M212" s="3" t="s">
        <v>1127</v>
      </c>
    </row>
    <row r="213" spans="1:13" x14ac:dyDescent="0.25">
      <c r="A213">
        <v>6679271</v>
      </c>
      <c r="B213" t="s">
        <v>1128</v>
      </c>
      <c r="C213" t="str">
        <f>"9780472132652"</f>
        <v>9780472132652</v>
      </c>
      <c r="D213" t="str">
        <f>"9780472129195"</f>
        <v>9780472129195</v>
      </c>
      <c r="E213" t="s">
        <v>406</v>
      </c>
      <c r="F213" t="s">
        <v>406</v>
      </c>
      <c r="G213" s="1" t="s">
        <v>1129</v>
      </c>
      <c r="H213" s="1" t="s">
        <v>1130</v>
      </c>
      <c r="I213" t="s">
        <v>1131</v>
      </c>
      <c r="J213" t="s">
        <v>109</v>
      </c>
      <c r="K213" t="s">
        <v>20</v>
      </c>
      <c r="L213" t="s">
        <v>21</v>
      </c>
      <c r="M213" s="3" t="s">
        <v>1132</v>
      </c>
    </row>
    <row r="214" spans="1:13" x14ac:dyDescent="0.25">
      <c r="A214">
        <v>6728659</v>
      </c>
      <c r="B214" t="s">
        <v>1133</v>
      </c>
      <c r="C214" t="str">
        <f>"9780228008972"</f>
        <v>9780228008972</v>
      </c>
      <c r="D214" t="str">
        <f>"9780228010302"</f>
        <v>9780228010302</v>
      </c>
      <c r="E214" t="s">
        <v>372</v>
      </c>
      <c r="F214" t="s">
        <v>372</v>
      </c>
      <c r="G214" s="1" t="s">
        <v>1134</v>
      </c>
      <c r="H214" s="1" t="s">
        <v>1135</v>
      </c>
      <c r="I214" t="s">
        <v>494</v>
      </c>
      <c r="J214" t="s">
        <v>39</v>
      </c>
      <c r="K214" t="s">
        <v>20</v>
      </c>
      <c r="L214" t="s">
        <v>21</v>
      </c>
      <c r="M214" s="3" t="s">
        <v>1136</v>
      </c>
    </row>
    <row r="215" spans="1:13" x14ac:dyDescent="0.25">
      <c r="A215">
        <v>6732887</v>
      </c>
      <c r="B215" t="s">
        <v>1137</v>
      </c>
      <c r="C215" t="str">
        <f>"9783030809706"</f>
        <v>9783030809706</v>
      </c>
      <c r="D215" t="str">
        <f>"9783030809713"</f>
        <v>9783030809713</v>
      </c>
      <c r="E215" t="s">
        <v>620</v>
      </c>
      <c r="F215" t="s">
        <v>65</v>
      </c>
      <c r="G215" s="1" t="s">
        <v>1138</v>
      </c>
      <c r="H215" s="1" t="s">
        <v>1139</v>
      </c>
      <c r="I215" t="s">
        <v>1140</v>
      </c>
      <c r="J215" t="s">
        <v>132</v>
      </c>
      <c r="K215" t="s">
        <v>20</v>
      </c>
      <c r="L215" t="s">
        <v>21</v>
      </c>
      <c r="M215" s="3" t="s">
        <v>1141</v>
      </c>
    </row>
    <row r="216" spans="1:13" x14ac:dyDescent="0.25">
      <c r="A216">
        <v>6812088</v>
      </c>
      <c r="B216" t="s">
        <v>1142</v>
      </c>
      <c r="C216" t="str">
        <f>"9781032132310"</f>
        <v>9781032132310</v>
      </c>
      <c r="D216" t="str">
        <f>"9781000544060"</f>
        <v>9781000544060</v>
      </c>
      <c r="E216" t="s">
        <v>14</v>
      </c>
      <c r="F216" t="s">
        <v>15</v>
      </c>
      <c r="G216" s="1" t="s">
        <v>1143</v>
      </c>
      <c r="H216" s="1" t="s">
        <v>1144</v>
      </c>
      <c r="I216" t="s">
        <v>1145</v>
      </c>
      <c r="J216" t="s">
        <v>81</v>
      </c>
      <c r="K216" t="s">
        <v>20</v>
      </c>
      <c r="L216" t="s">
        <v>21</v>
      </c>
      <c r="M216" s="3" t="s">
        <v>1146</v>
      </c>
    </row>
    <row r="217" spans="1:13" x14ac:dyDescent="0.25">
      <c r="A217">
        <v>6837552</v>
      </c>
      <c r="B217" t="s">
        <v>1147</v>
      </c>
      <c r="C217" t="str">
        <f>"9789633864197"</f>
        <v>9789633864197</v>
      </c>
      <c r="D217" t="str">
        <f>"9789633864203"</f>
        <v>9789633864203</v>
      </c>
      <c r="E217" t="s">
        <v>334</v>
      </c>
      <c r="F217" t="s">
        <v>334</v>
      </c>
      <c r="G217" s="1" t="s">
        <v>1148</v>
      </c>
      <c r="H217" s="1" t="s">
        <v>1149</v>
      </c>
      <c r="I217" t="s">
        <v>346</v>
      </c>
      <c r="J217" t="s">
        <v>39</v>
      </c>
      <c r="K217" t="s">
        <v>20</v>
      </c>
      <c r="L217" t="s">
        <v>21</v>
      </c>
      <c r="M217" s="3" t="s">
        <v>1150</v>
      </c>
    </row>
    <row r="218" spans="1:13" x14ac:dyDescent="0.25">
      <c r="A218">
        <v>6855377</v>
      </c>
      <c r="B218" t="s">
        <v>1151</v>
      </c>
      <c r="C218" t="str">
        <f>"9780333442845"</f>
        <v>9780333442845</v>
      </c>
      <c r="D218" t="str">
        <f>"9781349095483"</f>
        <v>9781349095483</v>
      </c>
      <c r="E218" t="s">
        <v>147</v>
      </c>
      <c r="F218" t="s">
        <v>65</v>
      </c>
      <c r="G218" s="1" t="s">
        <v>1152</v>
      </c>
      <c r="H218" s="1" t="s">
        <v>1153</v>
      </c>
      <c r="I218" t="s">
        <v>1112</v>
      </c>
      <c r="J218" t="s">
        <v>109</v>
      </c>
      <c r="K218" t="s">
        <v>20</v>
      </c>
      <c r="L218" t="s">
        <v>21</v>
      </c>
      <c r="M218" s="3" t="s">
        <v>1154</v>
      </c>
    </row>
    <row r="219" spans="1:13" x14ac:dyDescent="0.25">
      <c r="A219">
        <v>6859900</v>
      </c>
      <c r="B219" t="s">
        <v>1155</v>
      </c>
      <c r="C219" t="str">
        <f>"9780333457955"</f>
        <v>9780333457955</v>
      </c>
      <c r="D219" t="str">
        <f>"9781349193868"</f>
        <v>9781349193868</v>
      </c>
      <c r="E219" t="s">
        <v>147</v>
      </c>
      <c r="F219" t="s">
        <v>65</v>
      </c>
      <c r="G219" s="1" t="s">
        <v>1156</v>
      </c>
      <c r="H219" s="1" t="s">
        <v>1157</v>
      </c>
      <c r="I219" t="s">
        <v>1158</v>
      </c>
      <c r="J219" t="s">
        <v>39</v>
      </c>
      <c r="K219" t="s">
        <v>20</v>
      </c>
      <c r="L219" t="s">
        <v>21</v>
      </c>
      <c r="M219" s="3" t="s">
        <v>1159</v>
      </c>
    </row>
    <row r="220" spans="1:13" x14ac:dyDescent="0.25">
      <c r="A220">
        <v>6861861</v>
      </c>
      <c r="B220" t="s">
        <v>1160</v>
      </c>
      <c r="C220" t="str">
        <f>"9781858660035"</f>
        <v>9781858660035</v>
      </c>
      <c r="D220" t="str">
        <f>"9789633865033"</f>
        <v>9789633865033</v>
      </c>
      <c r="E220" t="s">
        <v>334</v>
      </c>
      <c r="F220" t="s">
        <v>334</v>
      </c>
      <c r="G220" s="1" t="s">
        <v>1161</v>
      </c>
      <c r="H220" s="1" t="s">
        <v>1157</v>
      </c>
      <c r="I220" t="s">
        <v>1162</v>
      </c>
      <c r="J220" t="s">
        <v>331</v>
      </c>
      <c r="K220" t="s">
        <v>20</v>
      </c>
      <c r="L220" t="s">
        <v>21</v>
      </c>
      <c r="M220" s="3" t="s">
        <v>1163</v>
      </c>
    </row>
    <row r="221" spans="1:13" x14ac:dyDescent="0.25">
      <c r="A221">
        <v>6861870</v>
      </c>
      <c r="B221" t="s">
        <v>1164</v>
      </c>
      <c r="C221" t="str">
        <f>""</f>
        <v/>
      </c>
      <c r="D221" t="str">
        <f>"9789633865057"</f>
        <v>9789633865057</v>
      </c>
      <c r="E221" t="s">
        <v>334</v>
      </c>
      <c r="F221" t="s">
        <v>334</v>
      </c>
      <c r="G221" s="1" t="s">
        <v>1165</v>
      </c>
      <c r="H221" s="1" t="s">
        <v>1157</v>
      </c>
      <c r="I221" t="s">
        <v>1166</v>
      </c>
      <c r="J221" t="s">
        <v>1100</v>
      </c>
      <c r="K221" t="s">
        <v>20</v>
      </c>
      <c r="L221" t="s">
        <v>21</v>
      </c>
      <c r="M221" s="3" t="s">
        <v>1167</v>
      </c>
    </row>
    <row r="222" spans="1:13" x14ac:dyDescent="0.25">
      <c r="A222">
        <v>6868210</v>
      </c>
      <c r="B222" t="s">
        <v>1168</v>
      </c>
      <c r="C222" t="str">
        <f>"9789024724017"</f>
        <v>9789024724017</v>
      </c>
      <c r="D222" t="str">
        <f>"9789400989078"</f>
        <v>9789400989078</v>
      </c>
      <c r="E222" t="s">
        <v>84</v>
      </c>
      <c r="F222" t="s">
        <v>57</v>
      </c>
      <c r="G222" s="1" t="s">
        <v>1169</v>
      </c>
      <c r="H222" s="1" t="s">
        <v>1170</v>
      </c>
      <c r="I222" t="s">
        <v>1171</v>
      </c>
      <c r="J222" t="s">
        <v>39</v>
      </c>
      <c r="K222" t="s">
        <v>20</v>
      </c>
      <c r="L222" t="s">
        <v>21</v>
      </c>
      <c r="M222" s="3" t="s">
        <v>1172</v>
      </c>
    </row>
    <row r="223" spans="1:13" x14ac:dyDescent="0.25">
      <c r="A223">
        <v>6876134</v>
      </c>
      <c r="B223" t="s">
        <v>1173</v>
      </c>
      <c r="C223" t="str">
        <f>"9780674268821"</f>
        <v>9780674268821</v>
      </c>
      <c r="D223" t="str">
        <f>"9780674268852"</f>
        <v>9780674268852</v>
      </c>
      <c r="E223" t="s">
        <v>359</v>
      </c>
      <c r="F223" t="s">
        <v>359</v>
      </c>
      <c r="G223" s="1" t="s">
        <v>1174</v>
      </c>
      <c r="H223" s="1" t="s">
        <v>1175</v>
      </c>
      <c r="I223" t="s">
        <v>266</v>
      </c>
      <c r="J223" t="s">
        <v>39</v>
      </c>
      <c r="K223" t="s">
        <v>20</v>
      </c>
      <c r="L223" t="s">
        <v>21</v>
      </c>
      <c r="M223" s="3" t="s">
        <v>1176</v>
      </c>
    </row>
    <row r="224" spans="1:13" x14ac:dyDescent="0.25">
      <c r="A224">
        <v>6887896</v>
      </c>
      <c r="B224" t="s">
        <v>1177</v>
      </c>
      <c r="C224" t="str">
        <f>"9783030906603"</f>
        <v>9783030906603</v>
      </c>
      <c r="D224" t="str">
        <f>"9783030906610"</f>
        <v>9783030906610</v>
      </c>
      <c r="E224" t="s">
        <v>620</v>
      </c>
      <c r="F224" t="s">
        <v>57</v>
      </c>
      <c r="G224" s="1" t="s">
        <v>1178</v>
      </c>
      <c r="H224" s="1" t="s">
        <v>1179</v>
      </c>
      <c r="I224" t="s">
        <v>1180</v>
      </c>
      <c r="J224" t="s">
        <v>33</v>
      </c>
      <c r="K224" t="s">
        <v>20</v>
      </c>
      <c r="L224" t="s">
        <v>21</v>
      </c>
      <c r="M224" s="3" t="s">
        <v>1181</v>
      </c>
    </row>
    <row r="225" spans="1:13" x14ac:dyDescent="0.25">
      <c r="A225">
        <v>1982524</v>
      </c>
      <c r="B225" t="s">
        <v>1182</v>
      </c>
      <c r="C225" t="str">
        <f>"9780765602244"</f>
        <v>9780765602244</v>
      </c>
      <c r="D225" t="str">
        <f>"9781317468134"</f>
        <v>9781317468134</v>
      </c>
      <c r="E225" t="s">
        <v>14</v>
      </c>
      <c r="F225" t="s">
        <v>15</v>
      </c>
      <c r="G225" s="2" t="s">
        <v>1183</v>
      </c>
      <c r="H225" s="2" t="s">
        <v>1184</v>
      </c>
      <c r="I225" t="s">
        <v>1116</v>
      </c>
      <c r="J225" t="s">
        <v>39</v>
      </c>
      <c r="K225" t="s">
        <v>20</v>
      </c>
      <c r="M225" s="3" t="s">
        <v>1185</v>
      </c>
    </row>
  </sheetData>
  <hyperlinks>
    <hyperlink ref="M3" r:id="rId1" xr:uid="{9DC4E851-4272-4399-814F-F6ACCEFA46FC}"/>
    <hyperlink ref="M7" r:id="rId2" xr:uid="{F6205694-E97A-4726-B774-D2CB39F17BE1}"/>
    <hyperlink ref="M29" r:id="rId3" xr:uid="{31A8681E-3078-4F1E-995B-4687CF9B2530}"/>
    <hyperlink ref="M5" r:id="rId4" xr:uid="{627DC287-A85D-40AF-93A0-D704FACB2A7E}"/>
    <hyperlink ref="M224" r:id="rId5" xr:uid="{668FFC49-4412-401E-8C0D-31CC6C01B09A}"/>
    <hyperlink ref="M225" r:id="rId6" xr:uid="{850D30D3-AE03-4C45-99AB-2F5E963DB57E}"/>
  </hyperlink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7"/>
  <headerFooter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20220405_2629262_uni-due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team-e3</dc:creator>
  <dc:description/>
  <cp:lastModifiedBy>Graf, Dorothee</cp:lastModifiedBy>
  <cp:revision>0</cp:revision>
  <dcterms:created xsi:type="dcterms:W3CDTF">2022-04-05T07:53:45Z</dcterms:created>
  <dcterms:modified xsi:type="dcterms:W3CDTF">2022-04-14T10:08:42Z</dcterms:modified>
  <dc:language>de-DE</dc:language>
</cp:coreProperties>
</file>